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">#REF!</definedName>
    <definedName name="\M">#REF!</definedName>
    <definedName name="angie">#REF!</definedName>
    <definedName name="date">#REF!</definedName>
    <definedName name="netmargin1">'[20]Debt Service Ratio revised'!$B$9:$D$143</definedName>
    <definedName name="PAGE1">#REF!</definedName>
    <definedName name="PAGE2">#REF!</definedName>
    <definedName name="PAGE3">#REF!</definedName>
    <definedName name="_xlnm.Print_Area" localSheetId="0">'REG3'!$A$1:$BW$73</definedName>
    <definedName name="_xlnm.Print_Titles" localSheetId="0">'REG3'!$A:$A,'REG3'!$1:$4</definedName>
    <definedName name="Print_Titles_MI">#REF!</definedName>
    <definedName name="sched">'[21]Acid Test'!$A$104:$G$142</definedName>
    <definedName name="sl">[20]main!$A$2:$L$165</definedName>
    <definedName name="systemlossmar14">[22]main!$A$2:$K$165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95" i="1" l="1"/>
  <c r="BJ95" i="1"/>
  <c r="BE95" i="1"/>
  <c r="AZ95" i="1"/>
  <c r="AU95" i="1"/>
  <c r="AP95" i="1"/>
  <c r="AK95" i="1"/>
  <c r="AF95" i="1"/>
  <c r="AA95" i="1"/>
  <c r="V95" i="1"/>
  <c r="Q95" i="1"/>
  <c r="L95" i="1"/>
  <c r="G95" i="1"/>
  <c r="B95" i="1"/>
  <c r="B92" i="1"/>
  <c r="C92" i="1" s="1"/>
  <c r="A92" i="1"/>
  <c r="B91" i="1"/>
  <c r="C91" i="1" s="1"/>
  <c r="BJ67" i="1" s="1"/>
  <c r="BM67" i="1" s="1"/>
  <c r="A91" i="1"/>
  <c r="C90" i="1"/>
  <c r="B90" i="1"/>
  <c r="A90" i="1"/>
  <c r="B89" i="1"/>
  <c r="C89" i="1" s="1"/>
  <c r="A89" i="1"/>
  <c r="B88" i="1"/>
  <c r="C88" i="1" s="1"/>
  <c r="A88" i="1"/>
  <c r="B87" i="1"/>
  <c r="C87" i="1" s="1"/>
  <c r="AP67" i="1" s="1"/>
  <c r="A87" i="1"/>
  <c r="C86" i="1"/>
  <c r="B86" i="1"/>
  <c r="A86" i="1"/>
  <c r="B85" i="1"/>
  <c r="C85" i="1" s="1"/>
  <c r="A85" i="1"/>
  <c r="B84" i="1"/>
  <c r="C84" i="1" s="1"/>
  <c r="A84" i="1"/>
  <c r="B83" i="1"/>
  <c r="C83" i="1" s="1"/>
  <c r="V67" i="1" s="1"/>
  <c r="A83" i="1"/>
  <c r="C82" i="1"/>
  <c r="B82" i="1"/>
  <c r="A82" i="1"/>
  <c r="B81" i="1"/>
  <c r="C81" i="1" s="1"/>
  <c r="A81" i="1"/>
  <c r="B80" i="1"/>
  <c r="C80" i="1" s="1"/>
  <c r="A80" i="1"/>
  <c r="B79" i="1"/>
  <c r="C79" i="1" s="1"/>
  <c r="B67" i="1" s="1"/>
  <c r="A79" i="1"/>
  <c r="BO75" i="1"/>
  <c r="BJ75" i="1"/>
  <c r="BE75" i="1"/>
  <c r="AZ75" i="1"/>
  <c r="AU75" i="1"/>
  <c r="AP75" i="1"/>
  <c r="AK75" i="1"/>
  <c r="AF75" i="1"/>
  <c r="AA75" i="1"/>
  <c r="V75" i="1"/>
  <c r="Q75" i="1"/>
  <c r="L75" i="1"/>
  <c r="G75" i="1"/>
  <c r="B75" i="1"/>
  <c r="BT75" i="1" s="1"/>
  <c r="BT72" i="1"/>
  <c r="BP72" i="1"/>
  <c r="BQ72" i="1" s="1"/>
  <c r="BR72" i="1" s="1"/>
  <c r="BM72" i="1"/>
  <c r="BL72" i="1"/>
  <c r="BG72" i="1"/>
  <c r="BH72" i="1" s="1"/>
  <c r="BC72" i="1"/>
  <c r="BB72" i="1"/>
  <c r="AW72" i="1"/>
  <c r="AX72" i="1" s="1"/>
  <c r="AS72" i="1"/>
  <c r="AR72" i="1"/>
  <c r="AM72" i="1"/>
  <c r="AN72" i="1" s="1"/>
  <c r="AI72" i="1"/>
  <c r="AH72" i="1"/>
  <c r="AC72" i="1"/>
  <c r="AD72" i="1" s="1"/>
  <c r="Y72" i="1"/>
  <c r="X72" i="1"/>
  <c r="S72" i="1"/>
  <c r="T72" i="1" s="1"/>
  <c r="O72" i="1"/>
  <c r="N72" i="1"/>
  <c r="I72" i="1"/>
  <c r="J72" i="1" s="1"/>
  <c r="E72" i="1"/>
  <c r="D72" i="1"/>
  <c r="BP70" i="1"/>
  <c r="BQ70" i="1" s="1"/>
  <c r="BR70" i="1" s="1"/>
  <c r="BO70" i="1"/>
  <c r="BK70" i="1"/>
  <c r="BL70" i="1" s="1"/>
  <c r="BM70" i="1" s="1"/>
  <c r="BJ70" i="1"/>
  <c r="BF70" i="1"/>
  <c r="BG70" i="1" s="1"/>
  <c r="BH70" i="1" s="1"/>
  <c r="BE70" i="1"/>
  <c r="BA70" i="1"/>
  <c r="BB70" i="1" s="1"/>
  <c r="BC70" i="1" s="1"/>
  <c r="AZ70" i="1"/>
  <c r="AV70" i="1"/>
  <c r="AW70" i="1" s="1"/>
  <c r="AX70" i="1" s="1"/>
  <c r="AU70" i="1"/>
  <c r="AQ70" i="1"/>
  <c r="AR70" i="1" s="1"/>
  <c r="AS70" i="1" s="1"/>
  <c r="AP70" i="1"/>
  <c r="AL70" i="1"/>
  <c r="AM70" i="1" s="1"/>
  <c r="AN70" i="1" s="1"/>
  <c r="AK70" i="1"/>
  <c r="AG70" i="1"/>
  <c r="AH70" i="1" s="1"/>
  <c r="AI70" i="1" s="1"/>
  <c r="AF70" i="1"/>
  <c r="AB70" i="1"/>
  <c r="AC70" i="1" s="1"/>
  <c r="AD70" i="1" s="1"/>
  <c r="AA70" i="1"/>
  <c r="W70" i="1"/>
  <c r="X70" i="1" s="1"/>
  <c r="Y70" i="1" s="1"/>
  <c r="V70" i="1"/>
  <c r="R70" i="1"/>
  <c r="S70" i="1" s="1"/>
  <c r="T70" i="1" s="1"/>
  <c r="Q70" i="1"/>
  <c r="M70" i="1"/>
  <c r="N70" i="1" s="1"/>
  <c r="O70" i="1" s="1"/>
  <c r="L70" i="1"/>
  <c r="I70" i="1"/>
  <c r="J70" i="1" s="1"/>
  <c r="H70" i="1"/>
  <c r="G70" i="1"/>
  <c r="C70" i="1"/>
  <c r="D70" i="1" s="1"/>
  <c r="E70" i="1" s="1"/>
  <c r="B70" i="1"/>
  <c r="BU69" i="1"/>
  <c r="BV69" i="1" s="1"/>
  <c r="BW69" i="1" s="1"/>
  <c r="BT69" i="1"/>
  <c r="BQ69" i="1"/>
  <c r="BR69" i="1" s="1"/>
  <c r="BM69" i="1"/>
  <c r="BL69" i="1"/>
  <c r="BG69" i="1"/>
  <c r="BH69" i="1" s="1"/>
  <c r="BC69" i="1"/>
  <c r="BB69" i="1"/>
  <c r="AW69" i="1"/>
  <c r="AX69" i="1" s="1"/>
  <c r="AS69" i="1"/>
  <c r="AR69" i="1"/>
  <c r="AM69" i="1"/>
  <c r="AN69" i="1" s="1"/>
  <c r="AI69" i="1"/>
  <c r="AH69" i="1"/>
  <c r="AC69" i="1"/>
  <c r="AD69" i="1" s="1"/>
  <c r="Y69" i="1"/>
  <c r="X69" i="1"/>
  <c r="S69" i="1"/>
  <c r="T69" i="1" s="1"/>
  <c r="O69" i="1"/>
  <c r="N69" i="1"/>
  <c r="I69" i="1"/>
  <c r="J69" i="1" s="1"/>
  <c r="E69" i="1"/>
  <c r="D69" i="1"/>
  <c r="BU68" i="1"/>
  <c r="BU70" i="1" s="1"/>
  <c r="BT68" i="1"/>
  <c r="BT70" i="1" s="1"/>
  <c r="BV70" i="1" s="1"/>
  <c r="BW70" i="1" s="1"/>
  <c r="BQ68" i="1"/>
  <c r="BR68" i="1" s="1"/>
  <c r="BM68" i="1"/>
  <c r="BL68" i="1"/>
  <c r="BG68" i="1"/>
  <c r="BH68" i="1" s="1"/>
  <c r="BC68" i="1"/>
  <c r="BB68" i="1"/>
  <c r="AW68" i="1"/>
  <c r="AX68" i="1" s="1"/>
  <c r="AS68" i="1"/>
  <c r="AR68" i="1"/>
  <c r="AM68" i="1"/>
  <c r="AN68" i="1" s="1"/>
  <c r="AI68" i="1"/>
  <c r="AH68" i="1"/>
  <c r="AC68" i="1"/>
  <c r="AD68" i="1" s="1"/>
  <c r="Y68" i="1"/>
  <c r="X68" i="1"/>
  <c r="S68" i="1"/>
  <c r="T68" i="1" s="1"/>
  <c r="O68" i="1"/>
  <c r="N68" i="1"/>
  <c r="I68" i="1"/>
  <c r="J68" i="1" s="1"/>
  <c r="E68" i="1"/>
  <c r="D68" i="1"/>
  <c r="BP67" i="1"/>
  <c r="BO67" i="1"/>
  <c r="BR67" i="1" s="1"/>
  <c r="BK67" i="1"/>
  <c r="BH67" i="1"/>
  <c r="BF67" i="1"/>
  <c r="BE67" i="1"/>
  <c r="BA67" i="1"/>
  <c r="AZ67" i="1"/>
  <c r="BC67" i="1" s="1"/>
  <c r="AV67" i="1"/>
  <c r="AU67" i="1"/>
  <c r="AX67" i="1" s="1"/>
  <c r="AS67" i="1"/>
  <c r="AQ67" i="1"/>
  <c r="AN67" i="1"/>
  <c r="AL67" i="1"/>
  <c r="AK67" i="1"/>
  <c r="AG67" i="1"/>
  <c r="AF67" i="1"/>
  <c r="AB67" i="1"/>
  <c r="AA67" i="1"/>
  <c r="AD67" i="1" s="1"/>
  <c r="Y67" i="1"/>
  <c r="W67" i="1"/>
  <c r="R67" i="1"/>
  <c r="T67" i="1" s="1"/>
  <c r="Q67" i="1"/>
  <c r="M67" i="1"/>
  <c r="BU67" i="1" s="1"/>
  <c r="L67" i="1"/>
  <c r="H67" i="1"/>
  <c r="G67" i="1"/>
  <c r="J67" i="1" s="1"/>
  <c r="E67" i="1"/>
  <c r="C67" i="1"/>
  <c r="BR63" i="1"/>
  <c r="BP63" i="1"/>
  <c r="BO63" i="1"/>
  <c r="BJ63" i="1"/>
  <c r="BF63" i="1"/>
  <c r="BE63" i="1"/>
  <c r="BH63" i="1" s="1"/>
  <c r="AZ63" i="1"/>
  <c r="AV63" i="1"/>
  <c r="AX63" i="1" s="1"/>
  <c r="AU63" i="1"/>
  <c r="AQ63" i="1"/>
  <c r="AP63" i="1"/>
  <c r="AL63" i="1"/>
  <c r="AK63" i="1"/>
  <c r="AN63" i="1" s="1"/>
  <c r="AI63" i="1"/>
  <c r="AG63" i="1"/>
  <c r="AF63" i="1"/>
  <c r="AB63" i="1"/>
  <c r="AD63" i="1" s="1"/>
  <c r="AA63" i="1"/>
  <c r="W63" i="1"/>
  <c r="V63" i="1"/>
  <c r="R63" i="1"/>
  <c r="Q63" i="1"/>
  <c r="T63" i="1" s="1"/>
  <c r="O63" i="1"/>
  <c r="M63" i="1"/>
  <c r="L63" i="1"/>
  <c r="H63" i="1"/>
  <c r="J63" i="1" s="1"/>
  <c r="G63" i="1"/>
  <c r="C63" i="1"/>
  <c r="B63" i="1"/>
  <c r="BU62" i="1"/>
  <c r="BT62" i="1"/>
  <c r="BQ62" i="1"/>
  <c r="BR62" i="1" s="1"/>
  <c r="BL62" i="1"/>
  <c r="BM62" i="1" s="1"/>
  <c r="BK62" i="1"/>
  <c r="BG62" i="1"/>
  <c r="BH62" i="1" s="1"/>
  <c r="BA62" i="1"/>
  <c r="BB62" i="1" s="1"/>
  <c r="BC62" i="1" s="1"/>
  <c r="AW62" i="1"/>
  <c r="AX62" i="1" s="1"/>
  <c r="AR62" i="1"/>
  <c r="AS62" i="1" s="1"/>
  <c r="AN62" i="1"/>
  <c r="AM62" i="1"/>
  <c r="AH62" i="1"/>
  <c r="AI62" i="1" s="1"/>
  <c r="AC62" i="1"/>
  <c r="AD62" i="1" s="1"/>
  <c r="X62" i="1"/>
  <c r="Y62" i="1" s="1"/>
  <c r="S62" i="1"/>
  <c r="T62" i="1" s="1"/>
  <c r="N62" i="1"/>
  <c r="O62" i="1" s="1"/>
  <c r="I62" i="1"/>
  <c r="J62" i="1" s="1"/>
  <c r="D62" i="1"/>
  <c r="E62" i="1" s="1"/>
  <c r="BT61" i="1"/>
  <c r="BV61" i="1" s="1"/>
  <c r="BW61" i="1" s="1"/>
  <c r="BQ61" i="1"/>
  <c r="BR61" i="1" s="1"/>
  <c r="BK61" i="1"/>
  <c r="BK63" i="1" s="1"/>
  <c r="BH61" i="1"/>
  <c r="BG61" i="1"/>
  <c r="BB61" i="1"/>
  <c r="BC61" i="1" s="1"/>
  <c r="BA61" i="1"/>
  <c r="BU61" i="1" s="1"/>
  <c r="AW61" i="1"/>
  <c r="AX61" i="1" s="1"/>
  <c r="AR61" i="1"/>
  <c r="AS61" i="1" s="1"/>
  <c r="AM61" i="1"/>
  <c r="AN61" i="1" s="1"/>
  <c r="AI61" i="1"/>
  <c r="AH61" i="1"/>
  <c r="AC61" i="1"/>
  <c r="AD61" i="1" s="1"/>
  <c r="Y61" i="1"/>
  <c r="X61" i="1"/>
  <c r="S61" i="1"/>
  <c r="T61" i="1" s="1"/>
  <c r="N61" i="1"/>
  <c r="O61" i="1" s="1"/>
  <c r="I61" i="1"/>
  <c r="J61" i="1" s="1"/>
  <c r="D61" i="1"/>
  <c r="E61" i="1" s="1"/>
  <c r="BV60" i="1"/>
  <c r="BW60" i="1" s="1"/>
  <c r="BU60" i="1"/>
  <c r="BU63" i="1" s="1"/>
  <c r="BT60" i="1"/>
  <c r="BQ60" i="1"/>
  <c r="BR60" i="1" s="1"/>
  <c r="BM60" i="1"/>
  <c r="BL60" i="1"/>
  <c r="BK60" i="1"/>
  <c r="BG60" i="1"/>
  <c r="BH60" i="1" s="1"/>
  <c r="BA60" i="1"/>
  <c r="AW60" i="1"/>
  <c r="AX60" i="1" s="1"/>
  <c r="AR60" i="1"/>
  <c r="AS60" i="1" s="1"/>
  <c r="AM60" i="1"/>
  <c r="AN60" i="1" s="1"/>
  <c r="AH60" i="1"/>
  <c r="AI60" i="1" s="1"/>
  <c r="AD60" i="1"/>
  <c r="AC60" i="1"/>
  <c r="X60" i="1"/>
  <c r="Y60" i="1" s="1"/>
  <c r="T60" i="1"/>
  <c r="S60" i="1"/>
  <c r="N60" i="1"/>
  <c r="O60" i="1" s="1"/>
  <c r="I60" i="1"/>
  <c r="J60" i="1" s="1"/>
  <c r="D60" i="1"/>
  <c r="E60" i="1" s="1"/>
  <c r="BP56" i="1"/>
  <c r="BO56" i="1"/>
  <c r="BQ56" i="1" s="1"/>
  <c r="BR56" i="1" s="1"/>
  <c r="BK56" i="1"/>
  <c r="BJ56" i="1"/>
  <c r="BL56" i="1" s="1"/>
  <c r="BM56" i="1" s="1"/>
  <c r="BG56" i="1"/>
  <c r="BF56" i="1"/>
  <c r="BE56" i="1"/>
  <c r="BC56" i="1"/>
  <c r="BB56" i="1"/>
  <c r="BA56" i="1"/>
  <c r="AZ56" i="1"/>
  <c r="AW56" i="1"/>
  <c r="AV56" i="1"/>
  <c r="AU56" i="1"/>
  <c r="AQ56" i="1"/>
  <c r="AP56" i="1"/>
  <c r="AR56" i="1" s="1"/>
  <c r="AS56" i="1" s="1"/>
  <c r="AL56" i="1"/>
  <c r="AK56" i="1"/>
  <c r="AM56" i="1" s="1"/>
  <c r="AG56" i="1"/>
  <c r="AF56" i="1"/>
  <c r="AB56" i="1"/>
  <c r="AA56" i="1"/>
  <c r="W56" i="1"/>
  <c r="V56" i="1"/>
  <c r="X56" i="1" s="1"/>
  <c r="Y56" i="1" s="1"/>
  <c r="T56" i="1"/>
  <c r="R56" i="1"/>
  <c r="Q56" i="1"/>
  <c r="S56" i="1" s="1"/>
  <c r="M56" i="1"/>
  <c r="L56" i="1"/>
  <c r="H56" i="1"/>
  <c r="G56" i="1"/>
  <c r="I56" i="1" s="1"/>
  <c r="C56" i="1"/>
  <c r="BU56" i="1" s="1"/>
  <c r="B56" i="1"/>
  <c r="D56" i="1" s="1"/>
  <c r="E56" i="1" s="1"/>
  <c r="BP55" i="1"/>
  <c r="BO55" i="1"/>
  <c r="BQ55" i="1" s="1"/>
  <c r="BR55" i="1" s="1"/>
  <c r="BK55" i="1"/>
  <c r="BJ55" i="1"/>
  <c r="BL55" i="1" s="1"/>
  <c r="BM55" i="1" s="1"/>
  <c r="BG55" i="1"/>
  <c r="BF55" i="1"/>
  <c r="BE55" i="1"/>
  <c r="BC55" i="1"/>
  <c r="BB55" i="1"/>
  <c r="BA55" i="1"/>
  <c r="AZ55" i="1"/>
  <c r="AW55" i="1"/>
  <c r="AV55" i="1"/>
  <c r="AU55" i="1"/>
  <c r="AQ55" i="1"/>
  <c r="AP55" i="1"/>
  <c r="AR55" i="1" s="1"/>
  <c r="AM55" i="1"/>
  <c r="AL55" i="1"/>
  <c r="AK55" i="1"/>
  <c r="AI55" i="1"/>
  <c r="AH55" i="1"/>
  <c r="AG55" i="1"/>
  <c r="AF55" i="1"/>
  <c r="AD55" i="1"/>
  <c r="AC55" i="1"/>
  <c r="AB55" i="1"/>
  <c r="AA55" i="1"/>
  <c r="X55" i="1"/>
  <c r="W55" i="1"/>
  <c r="V55" i="1"/>
  <c r="S55" i="1"/>
  <c r="T55" i="1" s="1"/>
  <c r="R55" i="1"/>
  <c r="Q55" i="1"/>
  <c r="N55" i="1"/>
  <c r="O55" i="1" s="1"/>
  <c r="M55" i="1"/>
  <c r="L55" i="1"/>
  <c r="H55" i="1"/>
  <c r="G55" i="1"/>
  <c r="I55" i="1" s="1"/>
  <c r="C55" i="1"/>
  <c r="B55" i="1"/>
  <c r="BT55" i="1" s="1"/>
  <c r="BV54" i="1"/>
  <c r="BW54" i="1" s="1"/>
  <c r="BU54" i="1"/>
  <c r="BT54" i="1"/>
  <c r="BP54" i="1"/>
  <c r="BO54" i="1"/>
  <c r="BK54" i="1"/>
  <c r="BJ54" i="1"/>
  <c r="BL54" i="1" s="1"/>
  <c r="BM54" i="1" s="1"/>
  <c r="BG54" i="1"/>
  <c r="BF54" i="1"/>
  <c r="BE54" i="1"/>
  <c r="BC54" i="1"/>
  <c r="BB54" i="1"/>
  <c r="BA54" i="1"/>
  <c r="AZ54" i="1"/>
  <c r="AW54" i="1"/>
  <c r="AV54" i="1"/>
  <c r="AU54" i="1"/>
  <c r="AQ54" i="1"/>
  <c r="AP54" i="1"/>
  <c r="AR54" i="1" s="1"/>
  <c r="AL54" i="1"/>
  <c r="AK54" i="1"/>
  <c r="AM54" i="1" s="1"/>
  <c r="AG54" i="1"/>
  <c r="AF54" i="1"/>
  <c r="AB54" i="1"/>
  <c r="AA54" i="1"/>
  <c r="AC54" i="1" s="1"/>
  <c r="W54" i="1"/>
  <c r="X54" i="1" s="1"/>
  <c r="V54" i="1"/>
  <c r="R54" i="1"/>
  <c r="S54" i="1" s="1"/>
  <c r="T54" i="1" s="1"/>
  <c r="Q54" i="1"/>
  <c r="M54" i="1"/>
  <c r="N54" i="1" s="1"/>
  <c r="O54" i="1" s="1"/>
  <c r="L54" i="1"/>
  <c r="I54" i="1"/>
  <c r="H54" i="1"/>
  <c r="G54" i="1"/>
  <c r="C54" i="1"/>
  <c r="D54" i="1" s="1"/>
  <c r="E54" i="1" s="1"/>
  <c r="B54" i="1"/>
  <c r="BP53" i="1"/>
  <c r="BO53" i="1"/>
  <c r="BQ53" i="1" s="1"/>
  <c r="BR53" i="1" s="1"/>
  <c r="BL53" i="1"/>
  <c r="BM53" i="1" s="1"/>
  <c r="BK53" i="1"/>
  <c r="BJ53" i="1"/>
  <c r="BF53" i="1"/>
  <c r="BG53" i="1" s="1"/>
  <c r="BH53" i="1" s="1"/>
  <c r="BE53" i="1"/>
  <c r="BA53" i="1"/>
  <c r="AZ53" i="1"/>
  <c r="BB53" i="1" s="1"/>
  <c r="BC53" i="1" s="1"/>
  <c r="AV53" i="1"/>
  <c r="AU53" i="1"/>
  <c r="AW53" i="1" s="1"/>
  <c r="AQ53" i="1"/>
  <c r="AP53" i="1"/>
  <c r="AL53" i="1"/>
  <c r="AK53" i="1"/>
  <c r="AM53" i="1" s="1"/>
  <c r="AN53" i="1" s="1"/>
  <c r="AG53" i="1"/>
  <c r="AF53" i="1"/>
  <c r="AH53" i="1" s="1"/>
  <c r="AI53" i="1" s="1"/>
  <c r="AD53" i="1"/>
  <c r="AB53" i="1"/>
  <c r="AA53" i="1"/>
  <c r="AC53" i="1" s="1"/>
  <c r="W53" i="1"/>
  <c r="V53" i="1"/>
  <c r="R53" i="1"/>
  <c r="S53" i="1" s="1"/>
  <c r="T53" i="1" s="1"/>
  <c r="Q53" i="1"/>
  <c r="M53" i="1"/>
  <c r="N53" i="1" s="1"/>
  <c r="O53" i="1" s="1"/>
  <c r="L53" i="1"/>
  <c r="H53" i="1"/>
  <c r="I53" i="1" s="1"/>
  <c r="J53" i="1" s="1"/>
  <c r="G53" i="1"/>
  <c r="C53" i="1"/>
  <c r="BU53" i="1" s="1"/>
  <c r="B53" i="1"/>
  <c r="BP52" i="1"/>
  <c r="BQ52" i="1" s="1"/>
  <c r="BR52" i="1" s="1"/>
  <c r="BO52" i="1"/>
  <c r="BK52" i="1"/>
  <c r="BL52" i="1" s="1"/>
  <c r="BM52" i="1" s="1"/>
  <c r="BJ52" i="1"/>
  <c r="BF52" i="1"/>
  <c r="BG52" i="1" s="1"/>
  <c r="BH52" i="1" s="1"/>
  <c r="BE52" i="1"/>
  <c r="BA52" i="1"/>
  <c r="BB52" i="1" s="1"/>
  <c r="BC52" i="1" s="1"/>
  <c r="AZ52" i="1"/>
  <c r="AV52" i="1"/>
  <c r="AU52" i="1"/>
  <c r="AW52" i="1" s="1"/>
  <c r="AQ52" i="1"/>
  <c r="AP52" i="1"/>
  <c r="AR52" i="1" s="1"/>
  <c r="AS52" i="1" s="1"/>
  <c r="AL52" i="1"/>
  <c r="AK52" i="1"/>
  <c r="AM52" i="1" s="1"/>
  <c r="AN52" i="1" s="1"/>
  <c r="AG52" i="1"/>
  <c r="AF52" i="1"/>
  <c r="AH52" i="1" s="1"/>
  <c r="AI52" i="1" s="1"/>
  <c r="AB52" i="1"/>
  <c r="AA52" i="1"/>
  <c r="AC52" i="1" s="1"/>
  <c r="AD52" i="1" s="1"/>
  <c r="W52" i="1"/>
  <c r="V52" i="1"/>
  <c r="X52" i="1" s="1"/>
  <c r="Y52" i="1" s="1"/>
  <c r="R52" i="1"/>
  <c r="Q52" i="1"/>
  <c r="S52" i="1" s="1"/>
  <c r="T52" i="1" s="1"/>
  <c r="M52" i="1"/>
  <c r="L52" i="1"/>
  <c r="N52" i="1" s="1"/>
  <c r="O52" i="1" s="1"/>
  <c r="H52" i="1"/>
  <c r="G52" i="1"/>
  <c r="I52" i="1" s="1"/>
  <c r="J52" i="1" s="1"/>
  <c r="C52" i="1"/>
  <c r="BU52" i="1" s="1"/>
  <c r="B52" i="1"/>
  <c r="D52" i="1" s="1"/>
  <c r="E52" i="1" s="1"/>
  <c r="BU49" i="1"/>
  <c r="BQ48" i="1"/>
  <c r="BR48" i="1" s="1"/>
  <c r="BP48" i="1"/>
  <c r="BO48" i="1"/>
  <c r="BL48" i="1"/>
  <c r="BM48" i="1" s="1"/>
  <c r="BK48" i="1"/>
  <c r="BJ48" i="1"/>
  <c r="BG48" i="1"/>
  <c r="BH48" i="1" s="1"/>
  <c r="BF48" i="1"/>
  <c r="BE48" i="1"/>
  <c r="BB48" i="1"/>
  <c r="BC48" i="1" s="1"/>
  <c r="BA48" i="1"/>
  <c r="AZ48" i="1"/>
  <c r="AW48" i="1"/>
  <c r="AX48" i="1" s="1"/>
  <c r="AV48" i="1"/>
  <c r="AU48" i="1"/>
  <c r="AR48" i="1"/>
  <c r="AS48" i="1" s="1"/>
  <c r="AQ48" i="1"/>
  <c r="AP48" i="1"/>
  <c r="AM48" i="1"/>
  <c r="AN48" i="1" s="1"/>
  <c r="AL48" i="1"/>
  <c r="AK48" i="1"/>
  <c r="AH48" i="1"/>
  <c r="AI48" i="1" s="1"/>
  <c r="AG48" i="1"/>
  <c r="AF48" i="1"/>
  <c r="AC48" i="1"/>
  <c r="AD48" i="1" s="1"/>
  <c r="AB48" i="1"/>
  <c r="AA48" i="1"/>
  <c r="X48" i="1"/>
  <c r="Y48" i="1" s="1"/>
  <c r="W48" i="1"/>
  <c r="V48" i="1"/>
  <c r="S48" i="1"/>
  <c r="T48" i="1" s="1"/>
  <c r="R48" i="1"/>
  <c r="Q48" i="1"/>
  <c r="N48" i="1"/>
  <c r="O48" i="1" s="1"/>
  <c r="M48" i="1"/>
  <c r="L48" i="1"/>
  <c r="I48" i="1"/>
  <c r="J48" i="1" s="1"/>
  <c r="H48" i="1"/>
  <c r="G48" i="1"/>
  <c r="C48" i="1"/>
  <c r="BU48" i="1" s="1"/>
  <c r="B48" i="1"/>
  <c r="BT48" i="1" s="1"/>
  <c r="BV48" i="1" s="1"/>
  <c r="BW48" i="1" s="1"/>
  <c r="BP47" i="1"/>
  <c r="BO47" i="1"/>
  <c r="BQ47" i="1" s="1"/>
  <c r="BR47" i="1" s="1"/>
  <c r="BK47" i="1"/>
  <c r="BJ47" i="1"/>
  <c r="BL47" i="1" s="1"/>
  <c r="BM47" i="1" s="1"/>
  <c r="BF47" i="1"/>
  <c r="BE47" i="1"/>
  <c r="BG47" i="1" s="1"/>
  <c r="BH47" i="1" s="1"/>
  <c r="BA47" i="1"/>
  <c r="AZ47" i="1"/>
  <c r="BB47" i="1" s="1"/>
  <c r="BC47" i="1" s="1"/>
  <c r="AV47" i="1"/>
  <c r="AU47" i="1"/>
  <c r="AW47" i="1" s="1"/>
  <c r="AX47" i="1" s="1"/>
  <c r="AQ47" i="1"/>
  <c r="AP47" i="1"/>
  <c r="AR47" i="1" s="1"/>
  <c r="AS47" i="1" s="1"/>
  <c r="AL47" i="1"/>
  <c r="AK47" i="1"/>
  <c r="AM47" i="1" s="1"/>
  <c r="AN47" i="1" s="1"/>
  <c r="AG47" i="1"/>
  <c r="AF47" i="1"/>
  <c r="AH47" i="1" s="1"/>
  <c r="AI47" i="1" s="1"/>
  <c r="AB47" i="1"/>
  <c r="AA47" i="1"/>
  <c r="AC47" i="1" s="1"/>
  <c r="AD47" i="1" s="1"/>
  <c r="W47" i="1"/>
  <c r="V47" i="1"/>
  <c r="X47" i="1" s="1"/>
  <c r="Y47" i="1" s="1"/>
  <c r="R47" i="1"/>
  <c r="Q47" i="1"/>
  <c r="S47" i="1" s="1"/>
  <c r="T47" i="1" s="1"/>
  <c r="M47" i="1"/>
  <c r="L47" i="1"/>
  <c r="N47" i="1" s="1"/>
  <c r="O47" i="1" s="1"/>
  <c r="H47" i="1"/>
  <c r="G47" i="1"/>
  <c r="I47" i="1" s="1"/>
  <c r="J47" i="1" s="1"/>
  <c r="C47" i="1"/>
  <c r="BU47" i="1" s="1"/>
  <c r="B47" i="1"/>
  <c r="BT47" i="1" s="1"/>
  <c r="BV47" i="1" s="1"/>
  <c r="BW47" i="1" s="1"/>
  <c r="BP46" i="1"/>
  <c r="BO46" i="1"/>
  <c r="BQ46" i="1" s="1"/>
  <c r="BR46" i="1" s="1"/>
  <c r="BK46" i="1"/>
  <c r="BJ46" i="1"/>
  <c r="BL46" i="1" s="1"/>
  <c r="BM46" i="1" s="1"/>
  <c r="BF46" i="1"/>
  <c r="BE46" i="1"/>
  <c r="BG46" i="1" s="1"/>
  <c r="BH46" i="1" s="1"/>
  <c r="BA46" i="1"/>
  <c r="AZ46" i="1"/>
  <c r="BB46" i="1" s="1"/>
  <c r="BC46" i="1" s="1"/>
  <c r="AV46" i="1"/>
  <c r="AU46" i="1"/>
  <c r="AW46" i="1" s="1"/>
  <c r="AX46" i="1" s="1"/>
  <c r="AQ46" i="1"/>
  <c r="AP46" i="1"/>
  <c r="AR46" i="1" s="1"/>
  <c r="AS46" i="1" s="1"/>
  <c r="AM46" i="1"/>
  <c r="AN46" i="1" s="1"/>
  <c r="AL46" i="1"/>
  <c r="AK46" i="1"/>
  <c r="AH46" i="1"/>
  <c r="AI46" i="1" s="1"/>
  <c r="AG46" i="1"/>
  <c r="AF46" i="1"/>
  <c r="AB46" i="1"/>
  <c r="AA46" i="1"/>
  <c r="AC46" i="1" s="1"/>
  <c r="AD46" i="1" s="1"/>
  <c r="W46" i="1"/>
  <c r="V46" i="1"/>
  <c r="X46" i="1" s="1"/>
  <c r="Y46" i="1" s="1"/>
  <c r="S46" i="1"/>
  <c r="T46" i="1" s="1"/>
  <c r="R46" i="1"/>
  <c r="Q46" i="1"/>
  <c r="N46" i="1"/>
  <c r="O46" i="1" s="1"/>
  <c r="M46" i="1"/>
  <c r="L46" i="1"/>
  <c r="H46" i="1"/>
  <c r="G46" i="1"/>
  <c r="I46" i="1" s="1"/>
  <c r="J46" i="1" s="1"/>
  <c r="C46" i="1"/>
  <c r="BU46" i="1" s="1"/>
  <c r="B46" i="1"/>
  <c r="BT46" i="1" s="1"/>
  <c r="BV46" i="1" s="1"/>
  <c r="BW46" i="1" s="1"/>
  <c r="BP45" i="1"/>
  <c r="BK45" i="1"/>
  <c r="BF45" i="1"/>
  <c r="BA45" i="1"/>
  <c r="AV45" i="1"/>
  <c r="AQ45" i="1"/>
  <c r="AL45" i="1"/>
  <c r="AG45" i="1"/>
  <c r="AB45" i="1"/>
  <c r="W45" i="1"/>
  <c r="R45" i="1"/>
  <c r="M45" i="1"/>
  <c r="H45" i="1"/>
  <c r="C45" i="1"/>
  <c r="BP44" i="1"/>
  <c r="BO44" i="1"/>
  <c r="BQ44" i="1" s="1"/>
  <c r="BR44" i="1" s="1"/>
  <c r="BK44" i="1"/>
  <c r="BJ44" i="1"/>
  <c r="BL44" i="1" s="1"/>
  <c r="BM44" i="1" s="1"/>
  <c r="BF44" i="1"/>
  <c r="BE44" i="1"/>
  <c r="BG44" i="1" s="1"/>
  <c r="BH44" i="1" s="1"/>
  <c r="BA44" i="1"/>
  <c r="AZ44" i="1"/>
  <c r="BB44" i="1" s="1"/>
  <c r="BC44" i="1" s="1"/>
  <c r="AV44" i="1"/>
  <c r="AU44" i="1"/>
  <c r="AW44" i="1" s="1"/>
  <c r="AX44" i="1" s="1"/>
  <c r="AQ44" i="1"/>
  <c r="AP44" i="1"/>
  <c r="AR44" i="1" s="1"/>
  <c r="AS44" i="1" s="1"/>
  <c r="AL44" i="1"/>
  <c r="AK44" i="1"/>
  <c r="AM44" i="1" s="1"/>
  <c r="AN44" i="1" s="1"/>
  <c r="AG44" i="1"/>
  <c r="AF44" i="1"/>
  <c r="AH44" i="1" s="1"/>
  <c r="AI44" i="1" s="1"/>
  <c r="AB44" i="1"/>
  <c r="AA44" i="1"/>
  <c r="AC44" i="1" s="1"/>
  <c r="AD44" i="1" s="1"/>
  <c r="W44" i="1"/>
  <c r="V44" i="1"/>
  <c r="X44" i="1" s="1"/>
  <c r="Y44" i="1" s="1"/>
  <c r="R44" i="1"/>
  <c r="Q44" i="1"/>
  <c r="S44" i="1" s="1"/>
  <c r="T44" i="1" s="1"/>
  <c r="M44" i="1"/>
  <c r="L44" i="1"/>
  <c r="N44" i="1" s="1"/>
  <c r="O44" i="1" s="1"/>
  <c r="H44" i="1"/>
  <c r="G44" i="1"/>
  <c r="I44" i="1" s="1"/>
  <c r="J44" i="1" s="1"/>
  <c r="C44" i="1"/>
  <c r="BU44" i="1" s="1"/>
  <c r="B44" i="1"/>
  <c r="BT44" i="1" s="1"/>
  <c r="BP42" i="1"/>
  <c r="BK42" i="1"/>
  <c r="BF42" i="1"/>
  <c r="BA42" i="1"/>
  <c r="AV42" i="1"/>
  <c r="AQ42" i="1"/>
  <c r="AL42" i="1"/>
  <c r="AG42" i="1"/>
  <c r="AB42" i="1"/>
  <c r="W42" i="1"/>
  <c r="R42" i="1"/>
  <c r="M42" i="1"/>
  <c r="H42" i="1"/>
  <c r="C42" i="1"/>
  <c r="BP41" i="1"/>
  <c r="BQ41" i="1" s="1"/>
  <c r="BR41" i="1" s="1"/>
  <c r="BO41" i="1"/>
  <c r="BK41" i="1"/>
  <c r="BL41" i="1" s="1"/>
  <c r="BM41" i="1" s="1"/>
  <c r="BJ41" i="1"/>
  <c r="BF41" i="1"/>
  <c r="BG41" i="1" s="1"/>
  <c r="BH41" i="1" s="1"/>
  <c r="BE41" i="1"/>
  <c r="BA41" i="1"/>
  <c r="BB41" i="1" s="1"/>
  <c r="BC41" i="1" s="1"/>
  <c r="AZ41" i="1"/>
  <c r="AV41" i="1"/>
  <c r="AW41" i="1" s="1"/>
  <c r="AX41" i="1" s="1"/>
  <c r="AU41" i="1"/>
  <c r="AQ41" i="1"/>
  <c r="AR41" i="1" s="1"/>
  <c r="AS41" i="1" s="1"/>
  <c r="AP41" i="1"/>
  <c r="AL41" i="1"/>
  <c r="AM41" i="1" s="1"/>
  <c r="AN41" i="1" s="1"/>
  <c r="AK41" i="1"/>
  <c r="AG41" i="1"/>
  <c r="AH41" i="1" s="1"/>
  <c r="AI41" i="1" s="1"/>
  <c r="AF41" i="1"/>
  <c r="AB41" i="1"/>
  <c r="AC41" i="1" s="1"/>
  <c r="AD41" i="1" s="1"/>
  <c r="AA41" i="1"/>
  <c r="W41" i="1"/>
  <c r="X41" i="1" s="1"/>
  <c r="Y41" i="1" s="1"/>
  <c r="V41" i="1"/>
  <c r="R41" i="1"/>
  <c r="S41" i="1" s="1"/>
  <c r="T41" i="1" s="1"/>
  <c r="Q41" i="1"/>
  <c r="M41" i="1"/>
  <c r="N41" i="1" s="1"/>
  <c r="O41" i="1" s="1"/>
  <c r="L41" i="1"/>
  <c r="H41" i="1"/>
  <c r="I41" i="1" s="1"/>
  <c r="J41" i="1" s="1"/>
  <c r="G41" i="1"/>
  <c r="C41" i="1"/>
  <c r="BU41" i="1" s="1"/>
  <c r="B41" i="1"/>
  <c r="BT41" i="1" s="1"/>
  <c r="BP39" i="1"/>
  <c r="BQ39" i="1" s="1"/>
  <c r="BR39" i="1" s="1"/>
  <c r="BO39" i="1"/>
  <c r="BK39" i="1"/>
  <c r="BL39" i="1" s="1"/>
  <c r="BM39" i="1" s="1"/>
  <c r="BJ39" i="1"/>
  <c r="BF39" i="1"/>
  <c r="BG39" i="1" s="1"/>
  <c r="BH39" i="1" s="1"/>
  <c r="BE39" i="1"/>
  <c r="BA39" i="1"/>
  <c r="BB39" i="1" s="1"/>
  <c r="BC39" i="1" s="1"/>
  <c r="AZ39" i="1"/>
  <c r="AV39" i="1"/>
  <c r="AW39" i="1" s="1"/>
  <c r="AX39" i="1" s="1"/>
  <c r="AU39" i="1"/>
  <c r="AQ39" i="1"/>
  <c r="AR39" i="1" s="1"/>
  <c r="AS39" i="1" s="1"/>
  <c r="AP39" i="1"/>
  <c r="AL39" i="1"/>
  <c r="AM39" i="1" s="1"/>
  <c r="AN39" i="1" s="1"/>
  <c r="AK39" i="1"/>
  <c r="AG39" i="1"/>
  <c r="AH39" i="1" s="1"/>
  <c r="AI39" i="1" s="1"/>
  <c r="AF39" i="1"/>
  <c r="AB39" i="1"/>
  <c r="AC39" i="1" s="1"/>
  <c r="AD39" i="1" s="1"/>
  <c r="AA39" i="1"/>
  <c r="W39" i="1"/>
  <c r="X39" i="1" s="1"/>
  <c r="Y39" i="1" s="1"/>
  <c r="V39" i="1"/>
  <c r="R39" i="1"/>
  <c r="S39" i="1" s="1"/>
  <c r="T39" i="1" s="1"/>
  <c r="Q39" i="1"/>
  <c r="M39" i="1"/>
  <c r="N39" i="1" s="1"/>
  <c r="O39" i="1" s="1"/>
  <c r="L39" i="1"/>
  <c r="H39" i="1"/>
  <c r="G39" i="1"/>
  <c r="I39" i="1" s="1"/>
  <c r="C39" i="1"/>
  <c r="B39" i="1"/>
  <c r="D39" i="1" s="1"/>
  <c r="E39" i="1" s="1"/>
  <c r="BP38" i="1"/>
  <c r="BO38" i="1"/>
  <c r="BQ38" i="1" s="1"/>
  <c r="BL38" i="1"/>
  <c r="BK38" i="1"/>
  <c r="BJ38" i="1"/>
  <c r="BF38" i="1"/>
  <c r="BG38" i="1" s="1"/>
  <c r="BE38" i="1"/>
  <c r="BA38" i="1"/>
  <c r="BB38" i="1" s="1"/>
  <c r="BC38" i="1" s="1"/>
  <c r="AZ38" i="1"/>
  <c r="AV38" i="1"/>
  <c r="AU38" i="1"/>
  <c r="AW38" i="1" s="1"/>
  <c r="AQ38" i="1"/>
  <c r="AP38" i="1"/>
  <c r="AR38" i="1" s="1"/>
  <c r="AM38" i="1"/>
  <c r="AL38" i="1"/>
  <c r="AK38" i="1"/>
  <c r="AG38" i="1"/>
  <c r="AH38" i="1" s="1"/>
  <c r="AF38" i="1"/>
  <c r="AB38" i="1"/>
  <c r="AA38" i="1"/>
  <c r="AC38" i="1" s="1"/>
  <c r="W38" i="1"/>
  <c r="V38" i="1"/>
  <c r="X38" i="1" s="1"/>
  <c r="S38" i="1"/>
  <c r="R38" i="1"/>
  <c r="Q38" i="1"/>
  <c r="M38" i="1"/>
  <c r="N38" i="1" s="1"/>
  <c r="L38" i="1"/>
  <c r="H38" i="1"/>
  <c r="G38" i="1"/>
  <c r="I38" i="1" s="1"/>
  <c r="C38" i="1"/>
  <c r="BU38" i="1" s="1"/>
  <c r="B38" i="1"/>
  <c r="D38" i="1" s="1"/>
  <c r="E38" i="1" s="1"/>
  <c r="BP37" i="1"/>
  <c r="BO37" i="1"/>
  <c r="BO96" i="1" s="1"/>
  <c r="BK37" i="1"/>
  <c r="BJ37" i="1"/>
  <c r="BF37" i="1"/>
  <c r="BE37" i="1"/>
  <c r="BA37" i="1"/>
  <c r="AZ37" i="1"/>
  <c r="AV37" i="1"/>
  <c r="AU37" i="1"/>
  <c r="AQ37" i="1"/>
  <c r="AP37" i="1"/>
  <c r="AL37" i="1"/>
  <c r="AK37" i="1"/>
  <c r="AG37" i="1"/>
  <c r="AF37" i="1"/>
  <c r="AB37" i="1"/>
  <c r="AA37" i="1"/>
  <c r="W37" i="1"/>
  <c r="V37" i="1"/>
  <c r="R37" i="1"/>
  <c r="Q37" i="1"/>
  <c r="M37" i="1"/>
  <c r="L37" i="1"/>
  <c r="H37" i="1"/>
  <c r="G37" i="1"/>
  <c r="C37" i="1"/>
  <c r="BU37" i="1" s="1"/>
  <c r="B37" i="1"/>
  <c r="BP33" i="1"/>
  <c r="BK33" i="1"/>
  <c r="BF33" i="1"/>
  <c r="BA33" i="1"/>
  <c r="AV33" i="1"/>
  <c r="AQ33" i="1"/>
  <c r="AL33" i="1"/>
  <c r="AG33" i="1"/>
  <c r="AB33" i="1"/>
  <c r="W33" i="1"/>
  <c r="R33" i="1"/>
  <c r="M33" i="1"/>
  <c r="H33" i="1"/>
  <c r="C33" i="1"/>
  <c r="BP32" i="1"/>
  <c r="BK32" i="1"/>
  <c r="BF32" i="1"/>
  <c r="BA32" i="1"/>
  <c r="AV32" i="1"/>
  <c r="AQ32" i="1"/>
  <c r="AL32" i="1"/>
  <c r="AG32" i="1"/>
  <c r="AB32" i="1"/>
  <c r="W32" i="1"/>
  <c r="R32" i="1"/>
  <c r="M32" i="1"/>
  <c r="H32" i="1"/>
  <c r="C32" i="1"/>
  <c r="BP31" i="1"/>
  <c r="BR31" i="1" s="1"/>
  <c r="BO31" i="1"/>
  <c r="BK31" i="1"/>
  <c r="BJ31" i="1"/>
  <c r="BL31" i="1" s="1"/>
  <c r="BG31" i="1"/>
  <c r="BH31" i="1" s="1"/>
  <c r="BF31" i="1"/>
  <c r="BE31" i="1"/>
  <c r="BB31" i="1"/>
  <c r="BC31" i="1" s="1"/>
  <c r="BA31" i="1"/>
  <c r="AZ31" i="1"/>
  <c r="AV31" i="1"/>
  <c r="AU31" i="1"/>
  <c r="AW31" i="1" s="1"/>
  <c r="AX31" i="1" s="1"/>
  <c r="AQ31" i="1"/>
  <c r="AR31" i="1" s="1"/>
  <c r="AP31" i="1"/>
  <c r="AM31" i="1"/>
  <c r="AL31" i="1"/>
  <c r="AK31" i="1"/>
  <c r="AG31" i="1"/>
  <c r="AF31" i="1"/>
  <c r="AH31" i="1" s="1"/>
  <c r="AC31" i="1"/>
  <c r="AB31" i="1"/>
  <c r="AA31" i="1"/>
  <c r="W31" i="1"/>
  <c r="X31" i="1" s="1"/>
  <c r="V31" i="1"/>
  <c r="R31" i="1"/>
  <c r="S31" i="1" s="1"/>
  <c r="Q31" i="1"/>
  <c r="O31" i="1"/>
  <c r="M31" i="1"/>
  <c r="N31" i="1" s="1"/>
  <c r="L31" i="1"/>
  <c r="J31" i="1"/>
  <c r="H31" i="1"/>
  <c r="I31" i="1" s="1"/>
  <c r="G31" i="1"/>
  <c r="C31" i="1"/>
  <c r="D31" i="1" s="1"/>
  <c r="E31" i="1" s="1"/>
  <c r="B31" i="1"/>
  <c r="BP30" i="1"/>
  <c r="BK30" i="1"/>
  <c r="BF30" i="1"/>
  <c r="BA30" i="1"/>
  <c r="AV30" i="1"/>
  <c r="AQ30" i="1"/>
  <c r="AL30" i="1"/>
  <c r="AG30" i="1"/>
  <c r="AB30" i="1"/>
  <c r="W30" i="1"/>
  <c r="R30" i="1"/>
  <c r="M30" i="1"/>
  <c r="H30" i="1"/>
  <c r="C30" i="1"/>
  <c r="BP29" i="1"/>
  <c r="BK29" i="1"/>
  <c r="BF29" i="1"/>
  <c r="BA29" i="1"/>
  <c r="AV29" i="1"/>
  <c r="AQ29" i="1"/>
  <c r="AL29" i="1"/>
  <c r="AG29" i="1"/>
  <c r="AB29" i="1"/>
  <c r="W29" i="1"/>
  <c r="R29" i="1"/>
  <c r="M29" i="1"/>
  <c r="H29" i="1"/>
  <c r="C29" i="1"/>
  <c r="BP28" i="1"/>
  <c r="BO28" i="1"/>
  <c r="BQ28" i="1" s="1"/>
  <c r="BR28" i="1" s="1"/>
  <c r="BK28" i="1"/>
  <c r="BJ28" i="1"/>
  <c r="BL28" i="1" s="1"/>
  <c r="BM28" i="1" s="1"/>
  <c r="BF28" i="1"/>
  <c r="BG28" i="1" s="1"/>
  <c r="BE28" i="1"/>
  <c r="BA28" i="1"/>
  <c r="BB28" i="1" s="1"/>
  <c r="BC28" i="1" s="1"/>
  <c r="AZ28" i="1"/>
  <c r="AV28" i="1"/>
  <c r="AW28" i="1" s="1"/>
  <c r="AX28" i="1" s="1"/>
  <c r="AU28" i="1"/>
  <c r="AQ28" i="1"/>
  <c r="AR28" i="1" s="1"/>
  <c r="AS28" i="1" s="1"/>
  <c r="AP28" i="1"/>
  <c r="AL28" i="1"/>
  <c r="AM28" i="1" s="1"/>
  <c r="AN28" i="1" s="1"/>
  <c r="AK28" i="1"/>
  <c r="AG28" i="1"/>
  <c r="AH28" i="1" s="1"/>
  <c r="AI28" i="1" s="1"/>
  <c r="AF28" i="1"/>
  <c r="AB28" i="1"/>
  <c r="AC28" i="1" s="1"/>
  <c r="AD28" i="1" s="1"/>
  <c r="AA28" i="1"/>
  <c r="X28" i="1"/>
  <c r="W28" i="1"/>
  <c r="V28" i="1"/>
  <c r="S28" i="1"/>
  <c r="T28" i="1" s="1"/>
  <c r="R28" i="1"/>
  <c r="Q28" i="1"/>
  <c r="M28" i="1"/>
  <c r="L28" i="1"/>
  <c r="N28" i="1" s="1"/>
  <c r="O28" i="1" s="1"/>
  <c r="H28" i="1"/>
  <c r="G28" i="1"/>
  <c r="I28" i="1" s="1"/>
  <c r="C28" i="1"/>
  <c r="B28" i="1"/>
  <c r="BP27" i="1"/>
  <c r="BO27" i="1"/>
  <c r="BQ27" i="1" s="1"/>
  <c r="BR27" i="1" s="1"/>
  <c r="BM27" i="1"/>
  <c r="BK27" i="1"/>
  <c r="BJ27" i="1"/>
  <c r="BL27" i="1" s="1"/>
  <c r="BF27" i="1"/>
  <c r="BE27" i="1"/>
  <c r="BA27" i="1"/>
  <c r="AZ27" i="1"/>
  <c r="AV27" i="1"/>
  <c r="AU27" i="1"/>
  <c r="AW27" i="1" s="1"/>
  <c r="AX27" i="1" s="1"/>
  <c r="AS27" i="1"/>
  <c r="AQ27" i="1"/>
  <c r="AP27" i="1"/>
  <c r="AR27" i="1" s="1"/>
  <c r="AL27" i="1"/>
  <c r="AK27" i="1"/>
  <c r="AG27" i="1"/>
  <c r="AF27" i="1"/>
  <c r="AB27" i="1"/>
  <c r="AA27" i="1"/>
  <c r="AC27" i="1" s="1"/>
  <c r="AD27" i="1" s="1"/>
  <c r="Y27" i="1"/>
  <c r="W27" i="1"/>
  <c r="V27" i="1"/>
  <c r="X27" i="1" s="1"/>
  <c r="R27" i="1"/>
  <c r="Q27" i="1"/>
  <c r="M27" i="1"/>
  <c r="BU27" i="1" s="1"/>
  <c r="L27" i="1"/>
  <c r="H27" i="1"/>
  <c r="G27" i="1"/>
  <c r="I27" i="1" s="1"/>
  <c r="J27" i="1" s="1"/>
  <c r="E27" i="1"/>
  <c r="C27" i="1"/>
  <c r="B27" i="1"/>
  <c r="D27" i="1" s="1"/>
  <c r="BP26" i="1"/>
  <c r="BK26" i="1"/>
  <c r="BF26" i="1"/>
  <c r="BA26" i="1"/>
  <c r="AV26" i="1"/>
  <c r="AQ26" i="1"/>
  <c r="AL26" i="1"/>
  <c r="AG26" i="1"/>
  <c r="AB26" i="1"/>
  <c r="W26" i="1"/>
  <c r="R26" i="1"/>
  <c r="M26" i="1"/>
  <c r="H26" i="1"/>
  <c r="C26" i="1"/>
  <c r="BP25" i="1"/>
  <c r="BK25" i="1"/>
  <c r="BF25" i="1"/>
  <c r="BA25" i="1"/>
  <c r="AV25" i="1"/>
  <c r="AQ25" i="1"/>
  <c r="AL25" i="1"/>
  <c r="AG25" i="1"/>
  <c r="AB25" i="1"/>
  <c r="W25" i="1"/>
  <c r="R25" i="1"/>
  <c r="M25" i="1"/>
  <c r="H25" i="1"/>
  <c r="C25" i="1"/>
  <c r="BQ24" i="1"/>
  <c r="BR24" i="1" s="1"/>
  <c r="BP24" i="1"/>
  <c r="BP71" i="1" s="1"/>
  <c r="BO24" i="1"/>
  <c r="BL24" i="1"/>
  <c r="BM24" i="1" s="1"/>
  <c r="BK24" i="1"/>
  <c r="BK71" i="1" s="1"/>
  <c r="BJ24" i="1"/>
  <c r="BJ71" i="1" s="1"/>
  <c r="BF24" i="1"/>
  <c r="BF71" i="1" s="1"/>
  <c r="BE24" i="1"/>
  <c r="BE71" i="1" s="1"/>
  <c r="BA24" i="1"/>
  <c r="BA71" i="1" s="1"/>
  <c r="AZ24" i="1"/>
  <c r="AZ71" i="1" s="1"/>
  <c r="BB71" i="1" s="1"/>
  <c r="BC71" i="1" s="1"/>
  <c r="AW24" i="1"/>
  <c r="AX24" i="1" s="1"/>
  <c r="AV24" i="1"/>
  <c r="AV71" i="1" s="1"/>
  <c r="AU24" i="1"/>
  <c r="AR24" i="1"/>
  <c r="AS24" i="1" s="1"/>
  <c r="AQ24" i="1"/>
  <c r="AQ71" i="1" s="1"/>
  <c r="AP24" i="1"/>
  <c r="AP71" i="1" s="1"/>
  <c r="AL24" i="1"/>
  <c r="AL71" i="1" s="1"/>
  <c r="AK24" i="1"/>
  <c r="AK71" i="1" s="1"/>
  <c r="AG24" i="1"/>
  <c r="AG71" i="1" s="1"/>
  <c r="AF24" i="1"/>
  <c r="AF71" i="1" s="1"/>
  <c r="AH71" i="1" s="1"/>
  <c r="AC24" i="1"/>
  <c r="AD24" i="1" s="1"/>
  <c r="AB24" i="1"/>
  <c r="AB71" i="1" s="1"/>
  <c r="AA24" i="1"/>
  <c r="X24" i="1"/>
  <c r="Y24" i="1" s="1"/>
  <c r="W24" i="1"/>
  <c r="W71" i="1" s="1"/>
  <c r="V24" i="1"/>
  <c r="V71" i="1" s="1"/>
  <c r="R24" i="1"/>
  <c r="R71" i="1" s="1"/>
  <c r="Q24" i="1"/>
  <c r="Q71" i="1" s="1"/>
  <c r="M24" i="1"/>
  <c r="M71" i="1" s="1"/>
  <c r="L24" i="1"/>
  <c r="L71" i="1" s="1"/>
  <c r="N71" i="1" s="1"/>
  <c r="O71" i="1" s="1"/>
  <c r="I24" i="1"/>
  <c r="J24" i="1" s="1"/>
  <c r="H24" i="1"/>
  <c r="H71" i="1" s="1"/>
  <c r="G24" i="1"/>
  <c r="D24" i="1"/>
  <c r="E24" i="1" s="1"/>
  <c r="C24" i="1"/>
  <c r="C71" i="1" s="1"/>
  <c r="B24" i="1"/>
  <c r="B71" i="1" s="1"/>
  <c r="BP23" i="1"/>
  <c r="BK23" i="1"/>
  <c r="BF23" i="1"/>
  <c r="BA23" i="1"/>
  <c r="AV23" i="1"/>
  <c r="AQ23" i="1"/>
  <c r="AL23" i="1"/>
  <c r="AG23" i="1"/>
  <c r="AB23" i="1"/>
  <c r="W23" i="1"/>
  <c r="R23" i="1"/>
  <c r="M23" i="1"/>
  <c r="H23" i="1"/>
  <c r="C23" i="1"/>
  <c r="BQ22" i="1"/>
  <c r="BR22" i="1" s="1"/>
  <c r="BP22" i="1"/>
  <c r="BP65" i="1" s="1"/>
  <c r="BO22" i="1"/>
  <c r="BO65" i="1" s="1"/>
  <c r="BL22" i="1"/>
  <c r="BM22" i="1" s="1"/>
  <c r="BK22" i="1"/>
  <c r="BK65" i="1" s="1"/>
  <c r="BJ22" i="1"/>
  <c r="BJ65" i="1" s="1"/>
  <c r="BF22" i="1"/>
  <c r="BF65" i="1" s="1"/>
  <c r="BE22" i="1"/>
  <c r="BE65" i="1" s="1"/>
  <c r="BA22" i="1"/>
  <c r="BA65" i="1" s="1"/>
  <c r="AZ22" i="1"/>
  <c r="AZ65" i="1" s="1"/>
  <c r="AV22" i="1"/>
  <c r="AV65" i="1" s="1"/>
  <c r="AU22" i="1"/>
  <c r="AU65" i="1" s="1"/>
  <c r="AQ22" i="1"/>
  <c r="AQ65" i="1" s="1"/>
  <c r="AP22" i="1"/>
  <c r="AP65" i="1" s="1"/>
  <c r="AL22" i="1"/>
  <c r="AL65" i="1" s="1"/>
  <c r="AK22" i="1"/>
  <c r="AK65" i="1" s="1"/>
  <c r="AG22" i="1"/>
  <c r="AG65" i="1" s="1"/>
  <c r="AF22" i="1"/>
  <c r="AF65" i="1" s="1"/>
  <c r="AB22" i="1"/>
  <c r="AB65" i="1" s="1"/>
  <c r="AA22" i="1"/>
  <c r="AA65" i="1" s="1"/>
  <c r="W22" i="1"/>
  <c r="W65" i="1" s="1"/>
  <c r="V22" i="1"/>
  <c r="V65" i="1" s="1"/>
  <c r="R22" i="1"/>
  <c r="R65" i="1" s="1"/>
  <c r="Q22" i="1"/>
  <c r="M22" i="1"/>
  <c r="M65" i="1" s="1"/>
  <c r="L22" i="1"/>
  <c r="H22" i="1"/>
  <c r="H65" i="1" s="1"/>
  <c r="G22" i="1"/>
  <c r="C22" i="1"/>
  <c r="C65" i="1" s="1"/>
  <c r="B22" i="1"/>
  <c r="BP21" i="1"/>
  <c r="BK21" i="1"/>
  <c r="BF21" i="1"/>
  <c r="BA21" i="1"/>
  <c r="AV21" i="1"/>
  <c r="AQ21" i="1"/>
  <c r="AL21" i="1"/>
  <c r="AG21" i="1"/>
  <c r="AB21" i="1"/>
  <c r="W21" i="1"/>
  <c r="R21" i="1"/>
  <c r="M21" i="1"/>
  <c r="H21" i="1"/>
  <c r="C21" i="1"/>
  <c r="BP20" i="1"/>
  <c r="BQ20" i="1" s="1"/>
  <c r="BR20" i="1" s="1"/>
  <c r="BO20" i="1"/>
  <c r="BK20" i="1"/>
  <c r="BL20" i="1" s="1"/>
  <c r="BM20" i="1" s="1"/>
  <c r="BJ20" i="1"/>
  <c r="BF20" i="1"/>
  <c r="BG20" i="1" s="1"/>
  <c r="BH20" i="1" s="1"/>
  <c r="BE20" i="1"/>
  <c r="BA20" i="1"/>
  <c r="BB20" i="1" s="1"/>
  <c r="BC20" i="1" s="1"/>
  <c r="AZ20" i="1"/>
  <c r="AV20" i="1"/>
  <c r="AW20" i="1" s="1"/>
  <c r="AX20" i="1" s="1"/>
  <c r="AU20" i="1"/>
  <c r="AQ20" i="1"/>
  <c r="AR20" i="1" s="1"/>
  <c r="AS20" i="1" s="1"/>
  <c r="AP20" i="1"/>
  <c r="AL20" i="1"/>
  <c r="AM20" i="1" s="1"/>
  <c r="AN20" i="1" s="1"/>
  <c r="AK20" i="1"/>
  <c r="AG20" i="1"/>
  <c r="AH20" i="1" s="1"/>
  <c r="AI20" i="1" s="1"/>
  <c r="AF20" i="1"/>
  <c r="AB20" i="1"/>
  <c r="AC20" i="1" s="1"/>
  <c r="AD20" i="1" s="1"/>
  <c r="AA20" i="1"/>
  <c r="W20" i="1"/>
  <c r="X20" i="1" s="1"/>
  <c r="Y20" i="1" s="1"/>
  <c r="V20" i="1"/>
  <c r="R20" i="1"/>
  <c r="S20" i="1" s="1"/>
  <c r="T20" i="1" s="1"/>
  <c r="Q20" i="1"/>
  <c r="M20" i="1"/>
  <c r="N20" i="1" s="1"/>
  <c r="O20" i="1" s="1"/>
  <c r="L20" i="1"/>
  <c r="H20" i="1"/>
  <c r="I20" i="1" s="1"/>
  <c r="J20" i="1" s="1"/>
  <c r="G20" i="1"/>
  <c r="C20" i="1"/>
  <c r="D20" i="1" s="1"/>
  <c r="E20" i="1" s="1"/>
  <c r="B20" i="1"/>
  <c r="BT20" i="1" s="1"/>
  <c r="BP19" i="1"/>
  <c r="BK19" i="1"/>
  <c r="BF19" i="1"/>
  <c r="BA19" i="1"/>
  <c r="AV19" i="1"/>
  <c r="AQ19" i="1"/>
  <c r="AL19" i="1"/>
  <c r="AG19" i="1"/>
  <c r="AB19" i="1"/>
  <c r="W19" i="1"/>
  <c r="R19" i="1"/>
  <c r="M19" i="1"/>
  <c r="H19" i="1"/>
  <c r="C19" i="1"/>
  <c r="BP18" i="1"/>
  <c r="BO18" i="1"/>
  <c r="BQ18" i="1" s="1"/>
  <c r="BK18" i="1"/>
  <c r="BJ18" i="1"/>
  <c r="BL18" i="1" s="1"/>
  <c r="BF18" i="1"/>
  <c r="BE18" i="1"/>
  <c r="BG18" i="1" s="1"/>
  <c r="BH18" i="1" s="1"/>
  <c r="BB18" i="1"/>
  <c r="BA18" i="1"/>
  <c r="AZ18" i="1"/>
  <c r="AW18" i="1"/>
  <c r="AX18" i="1" s="1"/>
  <c r="AV18" i="1"/>
  <c r="AU18" i="1"/>
  <c r="AQ18" i="1"/>
  <c r="AR18" i="1" s="1"/>
  <c r="AP18" i="1"/>
  <c r="AL18" i="1"/>
  <c r="AM18" i="1" s="1"/>
  <c r="AN18" i="1" s="1"/>
  <c r="AK18" i="1"/>
  <c r="AG18" i="1"/>
  <c r="AF18" i="1"/>
  <c r="AH18" i="1" s="1"/>
  <c r="AB18" i="1"/>
  <c r="AA18" i="1"/>
  <c r="AC18" i="1" s="1"/>
  <c r="X18" i="1"/>
  <c r="W18" i="1"/>
  <c r="V18" i="1"/>
  <c r="R18" i="1"/>
  <c r="S18" i="1" s="1"/>
  <c r="Q18" i="1"/>
  <c r="M18" i="1"/>
  <c r="N18" i="1" s="1"/>
  <c r="O18" i="1" s="1"/>
  <c r="L18" i="1"/>
  <c r="H18" i="1"/>
  <c r="I18" i="1" s="1"/>
  <c r="J18" i="1" s="1"/>
  <c r="G18" i="1"/>
  <c r="C18" i="1"/>
  <c r="D18" i="1" s="1"/>
  <c r="E18" i="1" s="1"/>
  <c r="B18" i="1"/>
  <c r="BT18" i="1" s="1"/>
  <c r="BP17" i="1"/>
  <c r="BQ17" i="1" s="1"/>
  <c r="BR17" i="1" s="1"/>
  <c r="BO17" i="1"/>
  <c r="BK17" i="1"/>
  <c r="BJ17" i="1"/>
  <c r="BL17" i="1" s="1"/>
  <c r="BF17" i="1"/>
  <c r="BE17" i="1"/>
  <c r="BG17" i="1" s="1"/>
  <c r="BB17" i="1"/>
  <c r="BA17" i="1"/>
  <c r="AZ17" i="1"/>
  <c r="AV17" i="1"/>
  <c r="AW17" i="1" s="1"/>
  <c r="AU17" i="1"/>
  <c r="AQ17" i="1"/>
  <c r="AP17" i="1"/>
  <c r="AR17" i="1" s="1"/>
  <c r="AL17" i="1"/>
  <c r="AK17" i="1"/>
  <c r="AM17" i="1" s="1"/>
  <c r="AN17" i="1" s="1"/>
  <c r="AG17" i="1"/>
  <c r="AF17" i="1"/>
  <c r="AH17" i="1" s="1"/>
  <c r="AC17" i="1"/>
  <c r="AB17" i="1"/>
  <c r="AA17" i="1"/>
  <c r="W17" i="1"/>
  <c r="X17" i="1" s="1"/>
  <c r="V17" i="1"/>
  <c r="R17" i="1"/>
  <c r="Q17" i="1"/>
  <c r="S17" i="1" s="1"/>
  <c r="M17" i="1"/>
  <c r="L17" i="1"/>
  <c r="N17" i="1" s="1"/>
  <c r="O17" i="1" s="1"/>
  <c r="H17" i="1"/>
  <c r="G17" i="1"/>
  <c r="I17" i="1" s="1"/>
  <c r="D17" i="1"/>
  <c r="C17" i="1"/>
  <c r="B17" i="1"/>
  <c r="BV16" i="1"/>
  <c r="BW16" i="1" s="1"/>
  <c r="BQ16" i="1"/>
  <c r="BR16" i="1" s="1"/>
  <c r="BP16" i="1"/>
  <c r="BO16" i="1"/>
  <c r="BL16" i="1"/>
  <c r="BM16" i="1" s="1"/>
  <c r="BK16" i="1"/>
  <c r="BJ16" i="1"/>
  <c r="BG16" i="1"/>
  <c r="BH16" i="1" s="1"/>
  <c r="BF16" i="1"/>
  <c r="BE16" i="1"/>
  <c r="BB16" i="1"/>
  <c r="BC16" i="1" s="1"/>
  <c r="BA16" i="1"/>
  <c r="AZ16" i="1"/>
  <c r="AW16" i="1"/>
  <c r="AX16" i="1" s="1"/>
  <c r="AV16" i="1"/>
  <c r="AU16" i="1"/>
  <c r="AR16" i="1"/>
  <c r="AS16" i="1" s="1"/>
  <c r="AQ16" i="1"/>
  <c r="AP16" i="1"/>
  <c r="AM16" i="1"/>
  <c r="AN16" i="1" s="1"/>
  <c r="AL16" i="1"/>
  <c r="AK16" i="1"/>
  <c r="AH16" i="1"/>
  <c r="AI16" i="1" s="1"/>
  <c r="AG16" i="1"/>
  <c r="AF16" i="1"/>
  <c r="AC16" i="1"/>
  <c r="AD16" i="1" s="1"/>
  <c r="AB16" i="1"/>
  <c r="AA16" i="1"/>
  <c r="X16" i="1"/>
  <c r="Y16" i="1" s="1"/>
  <c r="W16" i="1"/>
  <c r="V16" i="1"/>
  <c r="S16" i="1"/>
  <c r="T16" i="1" s="1"/>
  <c r="R16" i="1"/>
  <c r="Q16" i="1"/>
  <c r="N16" i="1"/>
  <c r="O16" i="1" s="1"/>
  <c r="M16" i="1"/>
  <c r="L16" i="1"/>
  <c r="I16" i="1"/>
  <c r="J16" i="1" s="1"/>
  <c r="H16" i="1"/>
  <c r="G16" i="1"/>
  <c r="D16" i="1"/>
  <c r="E16" i="1" s="1"/>
  <c r="C16" i="1"/>
  <c r="BU16" i="1" s="1"/>
  <c r="B16" i="1"/>
  <c r="BT16" i="1" s="1"/>
  <c r="BQ15" i="1"/>
  <c r="BR15" i="1" s="1"/>
  <c r="BP15" i="1"/>
  <c r="BO15" i="1"/>
  <c r="BL15" i="1"/>
  <c r="BM15" i="1" s="1"/>
  <c r="BK15" i="1"/>
  <c r="BJ15" i="1"/>
  <c r="BG15" i="1"/>
  <c r="BH15" i="1" s="1"/>
  <c r="BF15" i="1"/>
  <c r="BE15" i="1"/>
  <c r="BB15" i="1"/>
  <c r="BC15" i="1" s="1"/>
  <c r="BA15" i="1"/>
  <c r="AZ15" i="1"/>
  <c r="AW15" i="1"/>
  <c r="AX15" i="1" s="1"/>
  <c r="AV15" i="1"/>
  <c r="AU15" i="1"/>
  <c r="AR15" i="1"/>
  <c r="AS15" i="1" s="1"/>
  <c r="AQ15" i="1"/>
  <c r="AP15" i="1"/>
  <c r="AM15" i="1"/>
  <c r="AN15" i="1" s="1"/>
  <c r="AL15" i="1"/>
  <c r="AK15" i="1"/>
  <c r="AH15" i="1"/>
  <c r="AI15" i="1" s="1"/>
  <c r="AG15" i="1"/>
  <c r="AF15" i="1"/>
  <c r="AC15" i="1"/>
  <c r="AD15" i="1" s="1"/>
  <c r="AB15" i="1"/>
  <c r="AA15" i="1"/>
  <c r="X15" i="1"/>
  <c r="Y15" i="1" s="1"/>
  <c r="W15" i="1"/>
  <c r="V15" i="1"/>
  <c r="S15" i="1"/>
  <c r="T15" i="1" s="1"/>
  <c r="R15" i="1"/>
  <c r="Q15" i="1"/>
  <c r="N15" i="1"/>
  <c r="O15" i="1" s="1"/>
  <c r="M15" i="1"/>
  <c r="L15" i="1"/>
  <c r="I15" i="1"/>
  <c r="J15" i="1" s="1"/>
  <c r="H15" i="1"/>
  <c r="G15" i="1"/>
  <c r="D15" i="1"/>
  <c r="E15" i="1" s="1"/>
  <c r="C15" i="1"/>
  <c r="BU15" i="1" s="1"/>
  <c r="BV15" i="1" s="1"/>
  <c r="BW15" i="1" s="1"/>
  <c r="B15" i="1"/>
  <c r="BT15" i="1" s="1"/>
  <c r="BQ14" i="1"/>
  <c r="BR14" i="1" s="1"/>
  <c r="BP14" i="1"/>
  <c r="BO14" i="1"/>
  <c r="BO49" i="1" s="1"/>
  <c r="BQ49" i="1" s="1"/>
  <c r="BR49" i="1" s="1"/>
  <c r="BL14" i="1"/>
  <c r="BM14" i="1" s="1"/>
  <c r="BK14" i="1"/>
  <c r="BJ14" i="1"/>
  <c r="BJ49" i="1" s="1"/>
  <c r="BL49" i="1" s="1"/>
  <c r="BM49" i="1" s="1"/>
  <c r="BG14" i="1"/>
  <c r="BH14" i="1" s="1"/>
  <c r="BF14" i="1"/>
  <c r="BE14" i="1"/>
  <c r="BE49" i="1" s="1"/>
  <c r="BG49" i="1" s="1"/>
  <c r="BH49" i="1" s="1"/>
  <c r="BB14" i="1"/>
  <c r="BC14" i="1" s="1"/>
  <c r="BA14" i="1"/>
  <c r="AZ14" i="1"/>
  <c r="AZ49" i="1" s="1"/>
  <c r="BB49" i="1" s="1"/>
  <c r="BC49" i="1" s="1"/>
  <c r="AW14" i="1"/>
  <c r="AX14" i="1" s="1"/>
  <c r="AV14" i="1"/>
  <c r="AU14" i="1"/>
  <c r="AU49" i="1" s="1"/>
  <c r="AW49" i="1" s="1"/>
  <c r="AX49" i="1" s="1"/>
  <c r="AR14" i="1"/>
  <c r="AS14" i="1" s="1"/>
  <c r="AQ14" i="1"/>
  <c r="AP14" i="1"/>
  <c r="AP49" i="1" s="1"/>
  <c r="AR49" i="1" s="1"/>
  <c r="AS49" i="1" s="1"/>
  <c r="AM14" i="1"/>
  <c r="AN14" i="1" s="1"/>
  <c r="AL14" i="1"/>
  <c r="AK14" i="1"/>
  <c r="AK49" i="1" s="1"/>
  <c r="AM49" i="1" s="1"/>
  <c r="AN49" i="1" s="1"/>
  <c r="AH14" i="1"/>
  <c r="AI14" i="1" s="1"/>
  <c r="AG14" i="1"/>
  <c r="AF14" i="1"/>
  <c r="AF49" i="1" s="1"/>
  <c r="AH49" i="1" s="1"/>
  <c r="AI49" i="1" s="1"/>
  <c r="AC14" i="1"/>
  <c r="AD14" i="1" s="1"/>
  <c r="AB14" i="1"/>
  <c r="AA14" i="1"/>
  <c r="AA49" i="1" s="1"/>
  <c r="AC49" i="1" s="1"/>
  <c r="AD49" i="1" s="1"/>
  <c r="X14" i="1"/>
  <c r="Y14" i="1" s="1"/>
  <c r="W14" i="1"/>
  <c r="V14" i="1"/>
  <c r="V49" i="1" s="1"/>
  <c r="X49" i="1" s="1"/>
  <c r="Y49" i="1" s="1"/>
  <c r="S14" i="1"/>
  <c r="T14" i="1" s="1"/>
  <c r="R14" i="1"/>
  <c r="Q14" i="1"/>
  <c r="Q49" i="1" s="1"/>
  <c r="S49" i="1" s="1"/>
  <c r="T49" i="1" s="1"/>
  <c r="N14" i="1"/>
  <c r="O14" i="1" s="1"/>
  <c r="M14" i="1"/>
  <c r="L14" i="1"/>
  <c r="L49" i="1" s="1"/>
  <c r="N49" i="1" s="1"/>
  <c r="O49" i="1" s="1"/>
  <c r="I14" i="1"/>
  <c r="J14" i="1" s="1"/>
  <c r="H14" i="1"/>
  <c r="G14" i="1"/>
  <c r="G49" i="1" s="1"/>
  <c r="I49" i="1" s="1"/>
  <c r="J49" i="1" s="1"/>
  <c r="D14" i="1"/>
  <c r="E14" i="1" s="1"/>
  <c r="C14" i="1"/>
  <c r="BU14" i="1" s="1"/>
  <c r="B14" i="1"/>
  <c r="B49" i="1" s="1"/>
  <c r="BQ13" i="1"/>
  <c r="BR13" i="1" s="1"/>
  <c r="BP13" i="1"/>
  <c r="BP64" i="1" s="1"/>
  <c r="BO13" i="1"/>
  <c r="BL13" i="1"/>
  <c r="BM13" i="1" s="1"/>
  <c r="BK13" i="1"/>
  <c r="BK64" i="1" s="1"/>
  <c r="BJ13" i="1"/>
  <c r="BJ19" i="1" s="1"/>
  <c r="BG13" i="1"/>
  <c r="BH13" i="1" s="1"/>
  <c r="BF13" i="1"/>
  <c r="BF64" i="1" s="1"/>
  <c r="BE13" i="1"/>
  <c r="BB13" i="1"/>
  <c r="BC13" i="1" s="1"/>
  <c r="BA13" i="1"/>
  <c r="BA64" i="1" s="1"/>
  <c r="AZ13" i="1"/>
  <c r="AW13" i="1"/>
  <c r="AX13" i="1" s="1"/>
  <c r="AV13" i="1"/>
  <c r="AV64" i="1" s="1"/>
  <c r="AU13" i="1"/>
  <c r="AU19" i="1" s="1"/>
  <c r="AR13" i="1"/>
  <c r="AS13" i="1" s="1"/>
  <c r="AQ13" i="1"/>
  <c r="AQ64" i="1" s="1"/>
  <c r="AP13" i="1"/>
  <c r="AM13" i="1"/>
  <c r="AN13" i="1" s="1"/>
  <c r="AL13" i="1"/>
  <c r="AL64" i="1" s="1"/>
  <c r="AK13" i="1"/>
  <c r="AK19" i="1" s="1"/>
  <c r="AH13" i="1"/>
  <c r="AI13" i="1" s="1"/>
  <c r="AG13" i="1"/>
  <c r="AG64" i="1" s="1"/>
  <c r="AF13" i="1"/>
  <c r="AC13" i="1"/>
  <c r="AD13" i="1" s="1"/>
  <c r="AB13" i="1"/>
  <c r="AB64" i="1" s="1"/>
  <c r="AA13" i="1"/>
  <c r="AA19" i="1" s="1"/>
  <c r="X13" i="1"/>
  <c r="Y13" i="1" s="1"/>
  <c r="W13" i="1"/>
  <c r="W64" i="1" s="1"/>
  <c r="V13" i="1"/>
  <c r="S13" i="1"/>
  <c r="T13" i="1" s="1"/>
  <c r="R13" i="1"/>
  <c r="R64" i="1" s="1"/>
  <c r="Q13" i="1"/>
  <c r="N13" i="1"/>
  <c r="O13" i="1" s="1"/>
  <c r="M13" i="1"/>
  <c r="M64" i="1" s="1"/>
  <c r="L13" i="1"/>
  <c r="I13" i="1"/>
  <c r="J13" i="1" s="1"/>
  <c r="H13" i="1"/>
  <c r="H64" i="1" s="1"/>
  <c r="G13" i="1"/>
  <c r="D13" i="1"/>
  <c r="E13" i="1" s="1"/>
  <c r="C13" i="1"/>
  <c r="C64" i="1" s="1"/>
  <c r="B13" i="1"/>
  <c r="B19" i="1" s="1"/>
  <c r="BU9" i="1"/>
  <c r="BT9" i="1"/>
  <c r="BP9" i="1"/>
  <c r="BO9" i="1"/>
  <c r="BK9" i="1"/>
  <c r="BJ9" i="1"/>
  <c r="BF9" i="1"/>
  <c r="BE9" i="1"/>
  <c r="BA9" i="1"/>
  <c r="AZ9" i="1"/>
  <c r="AV9" i="1"/>
  <c r="AU9" i="1"/>
  <c r="AQ9" i="1"/>
  <c r="AP9" i="1"/>
  <c r="A3" i="1"/>
  <c r="A2" i="1"/>
  <c r="BL19" i="1" l="1"/>
  <c r="BM19" i="1" s="1"/>
  <c r="BJ21" i="1"/>
  <c r="Q19" i="1"/>
  <c r="AM19" i="1"/>
  <c r="AN19" i="1" s="1"/>
  <c r="AK21" i="1"/>
  <c r="AW19" i="1"/>
  <c r="AX19" i="1" s="1"/>
  <c r="AU21" i="1"/>
  <c r="BT17" i="1"/>
  <c r="BV20" i="1"/>
  <c r="BW20" i="1" s="1"/>
  <c r="D19" i="1"/>
  <c r="E19" i="1" s="1"/>
  <c r="B21" i="1"/>
  <c r="AC19" i="1"/>
  <c r="AD19" i="1" s="1"/>
  <c r="AA21" i="1"/>
  <c r="G64" i="1"/>
  <c r="I64" i="1" s="1"/>
  <c r="J64" i="1" s="1"/>
  <c r="G42" i="1"/>
  <c r="I42" i="1" s="1"/>
  <c r="J42" i="1" s="1"/>
  <c r="L64" i="1"/>
  <c r="N64" i="1" s="1"/>
  <c r="O64" i="1" s="1"/>
  <c r="L42" i="1"/>
  <c r="N42" i="1" s="1"/>
  <c r="O42" i="1" s="1"/>
  <c r="V64" i="1"/>
  <c r="X64" i="1" s="1"/>
  <c r="Y64" i="1" s="1"/>
  <c r="V42" i="1"/>
  <c r="X42" i="1" s="1"/>
  <c r="Y42" i="1" s="1"/>
  <c r="AF64" i="1"/>
  <c r="AH64" i="1" s="1"/>
  <c r="AI64" i="1" s="1"/>
  <c r="AF42" i="1"/>
  <c r="AH42" i="1" s="1"/>
  <c r="AI42" i="1" s="1"/>
  <c r="AP64" i="1"/>
  <c r="AR64" i="1" s="1"/>
  <c r="AS64" i="1" s="1"/>
  <c r="AP42" i="1"/>
  <c r="AR42" i="1" s="1"/>
  <c r="AS42" i="1" s="1"/>
  <c r="AZ64" i="1"/>
  <c r="BB64" i="1" s="1"/>
  <c r="BC64" i="1" s="1"/>
  <c r="AZ42" i="1"/>
  <c r="BB42" i="1" s="1"/>
  <c r="BC42" i="1" s="1"/>
  <c r="BE64" i="1"/>
  <c r="BG64" i="1" s="1"/>
  <c r="BH64" i="1" s="1"/>
  <c r="BE42" i="1"/>
  <c r="BG42" i="1" s="1"/>
  <c r="BH42" i="1" s="1"/>
  <c r="BO64" i="1"/>
  <c r="BQ64" i="1" s="1"/>
  <c r="BR64" i="1" s="1"/>
  <c r="BO42" i="1"/>
  <c r="BQ42" i="1" s="1"/>
  <c r="BR42" i="1" s="1"/>
  <c r="BT13" i="1"/>
  <c r="BT49" i="1"/>
  <c r="BV49" i="1" s="1"/>
  <c r="BW49" i="1" s="1"/>
  <c r="D49" i="1"/>
  <c r="E49" i="1" s="1"/>
  <c r="BT14" i="1"/>
  <c r="BV14" i="1" s="1"/>
  <c r="BW14" i="1" s="1"/>
  <c r="BU13" i="1"/>
  <c r="G19" i="1"/>
  <c r="L19" i="1"/>
  <c r="V19" i="1"/>
  <c r="AF19" i="1"/>
  <c r="AP19" i="1"/>
  <c r="AZ19" i="1"/>
  <c r="BE19" i="1"/>
  <c r="BO19" i="1"/>
  <c r="B65" i="1"/>
  <c r="D65" i="1" s="1"/>
  <c r="E65" i="1" s="1"/>
  <c r="B45" i="1"/>
  <c r="D45" i="1" s="1"/>
  <c r="E45" i="1" s="1"/>
  <c r="B23" i="1"/>
  <c r="E23" i="1" s="1"/>
  <c r="BT22" i="1"/>
  <c r="G65" i="1"/>
  <c r="I65" i="1" s="1"/>
  <c r="J65" i="1" s="1"/>
  <c r="G45" i="1"/>
  <c r="I45" i="1" s="1"/>
  <c r="J45" i="1" s="1"/>
  <c r="L65" i="1"/>
  <c r="N65" i="1" s="1"/>
  <c r="O65" i="1" s="1"/>
  <c r="L45" i="1"/>
  <c r="N45" i="1" s="1"/>
  <c r="O45" i="1" s="1"/>
  <c r="Q65" i="1"/>
  <c r="S65" i="1" s="1"/>
  <c r="T65" i="1" s="1"/>
  <c r="Q45" i="1"/>
  <c r="S45" i="1" s="1"/>
  <c r="T45" i="1" s="1"/>
  <c r="BU22" i="1"/>
  <c r="BU45" i="1" s="1"/>
  <c r="D71" i="1"/>
  <c r="E71" i="1" s="1"/>
  <c r="N24" i="1"/>
  <c r="O24" i="1" s="1"/>
  <c r="X71" i="1"/>
  <c r="Y71" i="1" s="1"/>
  <c r="AH24" i="1"/>
  <c r="AI24" i="1" s="1"/>
  <c r="AI71" i="1" s="1"/>
  <c r="AR71" i="1"/>
  <c r="AS71" i="1" s="1"/>
  <c r="BB24" i="1"/>
  <c r="BC24" i="1" s="1"/>
  <c r="BL71" i="1"/>
  <c r="BM71" i="1" s="1"/>
  <c r="S27" i="1"/>
  <c r="T27" i="1" s="1"/>
  <c r="AM27" i="1"/>
  <c r="AN27" i="1" s="1"/>
  <c r="BG27" i="1"/>
  <c r="BH27" i="1" s="1"/>
  <c r="D28" i="1"/>
  <c r="E28" i="1" s="1"/>
  <c r="T31" i="1"/>
  <c r="BU31" i="1"/>
  <c r="B96" i="1"/>
  <c r="D37" i="1"/>
  <c r="E37" i="1" s="1"/>
  <c r="BT37" i="1"/>
  <c r="BV37" i="1" s="1"/>
  <c r="BW37" i="1" s="1"/>
  <c r="L96" i="1"/>
  <c r="N37" i="1"/>
  <c r="O37" i="1" s="1"/>
  <c r="V96" i="1"/>
  <c r="X37" i="1"/>
  <c r="Y37" i="1" s="1"/>
  <c r="AF96" i="1"/>
  <c r="AH37" i="1"/>
  <c r="AI37" i="1" s="1"/>
  <c r="AP96" i="1"/>
  <c r="AR37" i="1"/>
  <c r="AS37" i="1" s="1"/>
  <c r="AZ96" i="1"/>
  <c r="BB37" i="1"/>
  <c r="BC37" i="1" s="1"/>
  <c r="BJ96" i="1"/>
  <c r="BL37" i="1"/>
  <c r="BM37" i="1" s="1"/>
  <c r="BU17" i="1"/>
  <c r="BU18" i="1"/>
  <c r="BV18" i="1" s="1"/>
  <c r="BW18" i="1" s="1"/>
  <c r="BU20" i="1"/>
  <c r="S71" i="1"/>
  <c r="T71" i="1" s="1"/>
  <c r="AM71" i="1"/>
  <c r="AN71" i="1" s="1"/>
  <c r="BG71" i="1"/>
  <c r="BH71" i="1" s="1"/>
  <c r="N27" i="1"/>
  <c r="O27" i="1" s="1"/>
  <c r="AH27" i="1"/>
  <c r="AI27" i="1" s="1"/>
  <c r="BB27" i="1"/>
  <c r="BC27" i="1" s="1"/>
  <c r="BT27" i="1"/>
  <c r="BV27" i="1" s="1"/>
  <c r="BW27" i="1" s="1"/>
  <c r="BU28" i="1"/>
  <c r="BT28" i="1"/>
  <c r="BV28" i="1" s="1"/>
  <c r="BW28" i="1" s="1"/>
  <c r="BQ31" i="1"/>
  <c r="BV44" i="1"/>
  <c r="BW44" i="1" s="1"/>
  <c r="BT45" i="1"/>
  <c r="D22" i="1"/>
  <c r="E22" i="1" s="1"/>
  <c r="I22" i="1"/>
  <c r="J22" i="1" s="1"/>
  <c r="N22" i="1"/>
  <c r="O22" i="1" s="1"/>
  <c r="S22" i="1"/>
  <c r="T22" i="1" s="1"/>
  <c r="X22" i="1"/>
  <c r="Y22" i="1" s="1"/>
  <c r="AC22" i="1"/>
  <c r="AD22" i="1" s="1"/>
  <c r="AH22" i="1"/>
  <c r="AI22" i="1" s="1"/>
  <c r="AM22" i="1"/>
  <c r="AN22" i="1" s="1"/>
  <c r="AR22" i="1"/>
  <c r="AS22" i="1" s="1"/>
  <c r="AW22" i="1"/>
  <c r="AX22" i="1" s="1"/>
  <c r="BB22" i="1"/>
  <c r="BC22" i="1" s="1"/>
  <c r="BG22" i="1"/>
  <c r="BH22" i="1" s="1"/>
  <c r="BT24" i="1"/>
  <c r="G96" i="1"/>
  <c r="I37" i="1"/>
  <c r="J37" i="1" s="1"/>
  <c r="Q96" i="1"/>
  <c r="S37" i="1"/>
  <c r="T37" i="1" s="1"/>
  <c r="AA96" i="1"/>
  <c r="AC37" i="1"/>
  <c r="AD37" i="1" s="1"/>
  <c r="AK96" i="1"/>
  <c r="AM37" i="1"/>
  <c r="AN37" i="1" s="1"/>
  <c r="AU96" i="1"/>
  <c r="AW37" i="1"/>
  <c r="AX37" i="1" s="1"/>
  <c r="BE96" i="1"/>
  <c r="BG37" i="1"/>
  <c r="BH37" i="1" s="1"/>
  <c r="B64" i="1"/>
  <c r="D64" i="1" s="1"/>
  <c r="E64" i="1" s="1"/>
  <c r="B42" i="1"/>
  <c r="D42" i="1" s="1"/>
  <c r="E42" i="1" s="1"/>
  <c r="Q64" i="1"/>
  <c r="S64" i="1" s="1"/>
  <c r="T64" i="1" s="1"/>
  <c r="Q42" i="1"/>
  <c r="S42" i="1" s="1"/>
  <c r="T42" i="1" s="1"/>
  <c r="AA64" i="1"/>
  <c r="AC64" i="1" s="1"/>
  <c r="AD64" i="1" s="1"/>
  <c r="AA42" i="1"/>
  <c r="AC42" i="1" s="1"/>
  <c r="AD42" i="1" s="1"/>
  <c r="AK64" i="1"/>
  <c r="AM64" i="1" s="1"/>
  <c r="AN64" i="1" s="1"/>
  <c r="AK42" i="1"/>
  <c r="AM42" i="1" s="1"/>
  <c r="AN42" i="1" s="1"/>
  <c r="AU64" i="1"/>
  <c r="AW64" i="1" s="1"/>
  <c r="AX64" i="1" s="1"/>
  <c r="AU42" i="1"/>
  <c r="AW42" i="1" s="1"/>
  <c r="AX42" i="1" s="1"/>
  <c r="BJ64" i="1"/>
  <c r="BL64" i="1" s="1"/>
  <c r="BM64" i="1" s="1"/>
  <c r="BJ42" i="1"/>
  <c r="BL42" i="1" s="1"/>
  <c r="BM42" i="1" s="1"/>
  <c r="G71" i="1"/>
  <c r="I71" i="1" s="1"/>
  <c r="J71" i="1" s="1"/>
  <c r="S24" i="1"/>
  <c r="T24" i="1" s="1"/>
  <c r="AA71" i="1"/>
  <c r="AC71" i="1" s="1"/>
  <c r="AD71" i="1" s="1"/>
  <c r="AA25" i="1"/>
  <c r="AD25" i="1" s="1"/>
  <c r="AM24" i="1"/>
  <c r="AN24" i="1" s="1"/>
  <c r="AU71" i="1"/>
  <c r="AW71" i="1" s="1"/>
  <c r="AX71" i="1" s="1"/>
  <c r="AU25" i="1"/>
  <c r="AX25" i="1" s="1"/>
  <c r="BG24" i="1"/>
  <c r="BH24" i="1" s="1"/>
  <c r="BO71" i="1"/>
  <c r="BQ71" i="1" s="1"/>
  <c r="BR71" i="1" s="1"/>
  <c r="BU24" i="1"/>
  <c r="AK25" i="1"/>
  <c r="AN25" i="1" s="1"/>
  <c r="BT31" i="1"/>
  <c r="BT42" i="1"/>
  <c r="BV41" i="1"/>
  <c r="BW41" i="1" s="1"/>
  <c r="X65" i="1"/>
  <c r="Y65" i="1" s="1"/>
  <c r="AC65" i="1"/>
  <c r="AD65" i="1" s="1"/>
  <c r="AH65" i="1"/>
  <c r="AI65" i="1" s="1"/>
  <c r="AM65" i="1"/>
  <c r="AN65" i="1" s="1"/>
  <c r="AR65" i="1"/>
  <c r="AS65" i="1" s="1"/>
  <c r="AW65" i="1"/>
  <c r="AX65" i="1" s="1"/>
  <c r="BB65" i="1"/>
  <c r="BC65" i="1" s="1"/>
  <c r="BG65" i="1"/>
  <c r="BH65" i="1" s="1"/>
  <c r="BL65" i="1"/>
  <c r="BM65" i="1" s="1"/>
  <c r="BQ65" i="1"/>
  <c r="BR65" i="1" s="1"/>
  <c r="BJ23" i="1"/>
  <c r="BM23" i="1" s="1"/>
  <c r="BT39" i="1"/>
  <c r="BV39" i="1" s="1"/>
  <c r="BW39" i="1" s="1"/>
  <c r="D44" i="1"/>
  <c r="E44" i="1" s="1"/>
  <c r="BT38" i="1"/>
  <c r="BV38" i="1" s="1"/>
  <c r="BW38" i="1" s="1"/>
  <c r="BU39" i="1"/>
  <c r="BU42" i="1"/>
  <c r="V45" i="1"/>
  <c r="X45" i="1" s="1"/>
  <c r="Y45" i="1" s="1"/>
  <c r="AA45" i="1"/>
  <c r="AC45" i="1" s="1"/>
  <c r="AD45" i="1" s="1"/>
  <c r="AF45" i="1"/>
  <c r="AH45" i="1" s="1"/>
  <c r="AI45" i="1" s="1"/>
  <c r="AK45" i="1"/>
  <c r="AM45" i="1" s="1"/>
  <c r="AN45" i="1" s="1"/>
  <c r="AP45" i="1"/>
  <c r="AR45" i="1" s="1"/>
  <c r="AS45" i="1" s="1"/>
  <c r="AU45" i="1"/>
  <c r="AW45" i="1" s="1"/>
  <c r="AX45" i="1" s="1"/>
  <c r="AZ45" i="1"/>
  <c r="BB45" i="1" s="1"/>
  <c r="BC45" i="1" s="1"/>
  <c r="BE45" i="1"/>
  <c r="BG45" i="1" s="1"/>
  <c r="BH45" i="1" s="1"/>
  <c r="BJ45" i="1"/>
  <c r="BL45" i="1" s="1"/>
  <c r="BM45" i="1" s="1"/>
  <c r="BO45" i="1"/>
  <c r="BQ45" i="1" s="1"/>
  <c r="BR45" i="1" s="1"/>
  <c r="D46" i="1"/>
  <c r="E46" i="1" s="1"/>
  <c r="D41" i="1"/>
  <c r="E41" i="1" s="1"/>
  <c r="BQ37" i="1"/>
  <c r="BR37" i="1" s="1"/>
  <c r="BV55" i="1"/>
  <c r="BW55" i="1" s="1"/>
  <c r="BT52" i="1"/>
  <c r="BV52" i="1" s="1"/>
  <c r="BW52" i="1" s="1"/>
  <c r="X53" i="1"/>
  <c r="Y53" i="1" s="1"/>
  <c r="AR53" i="1"/>
  <c r="AS53" i="1" s="1"/>
  <c r="AH54" i="1"/>
  <c r="AI54" i="1" s="1"/>
  <c r="D55" i="1"/>
  <c r="E55" i="1" s="1"/>
  <c r="N56" i="1"/>
  <c r="O56" i="1" s="1"/>
  <c r="AH56" i="1"/>
  <c r="AI56" i="1" s="1"/>
  <c r="BA63" i="1"/>
  <c r="BC63" i="1" s="1"/>
  <c r="BB60" i="1"/>
  <c r="BC60" i="1" s="1"/>
  <c r="BT63" i="1"/>
  <c r="BW63" i="1" s="1"/>
  <c r="BL61" i="1"/>
  <c r="BM61" i="1" s="1"/>
  <c r="BV62" i="1"/>
  <c r="BW62" i="1" s="1"/>
  <c r="Y63" i="1"/>
  <c r="D47" i="1"/>
  <c r="E47" i="1" s="1"/>
  <c r="D48" i="1"/>
  <c r="E48" i="1" s="1"/>
  <c r="BT53" i="1"/>
  <c r="BV53" i="1" s="1"/>
  <c r="BW53" i="1" s="1"/>
  <c r="BQ54" i="1"/>
  <c r="AC56" i="1"/>
  <c r="AD56" i="1" s="1"/>
  <c r="D53" i="1"/>
  <c r="E53" i="1" s="1"/>
  <c r="BT56" i="1"/>
  <c r="BV56" i="1" s="1"/>
  <c r="BW56" i="1" s="1"/>
  <c r="E63" i="1"/>
  <c r="AS63" i="1"/>
  <c r="BU55" i="1"/>
  <c r="BM63" i="1"/>
  <c r="O67" i="1"/>
  <c r="BV68" i="1"/>
  <c r="BW68" i="1" s="1"/>
  <c r="AI67" i="1"/>
  <c r="BT67" i="1"/>
  <c r="BW67" i="1" s="1"/>
  <c r="BU72" i="1"/>
  <c r="BV72" i="1" s="1"/>
  <c r="BW72" i="1" s="1"/>
  <c r="BV31" i="1" l="1"/>
  <c r="BW31" i="1"/>
  <c r="BU71" i="1"/>
  <c r="AR19" i="1"/>
  <c r="AS19" i="1" s="1"/>
  <c r="AP21" i="1"/>
  <c r="I19" i="1"/>
  <c r="J19" i="1" s="1"/>
  <c r="G21" i="1"/>
  <c r="B26" i="1"/>
  <c r="D21" i="1"/>
  <c r="E21" i="1" s="1"/>
  <c r="B25" i="1"/>
  <c r="E25" i="1" s="1"/>
  <c r="BT71" i="1"/>
  <c r="BV24" i="1"/>
  <c r="BW24" i="1" s="1"/>
  <c r="BV42" i="1"/>
  <c r="BW42" i="1" s="1"/>
  <c r="BT65" i="1"/>
  <c r="BV22" i="1"/>
  <c r="BW22" i="1" s="1"/>
  <c r="BQ19" i="1"/>
  <c r="BR19" i="1" s="1"/>
  <c r="BO21" i="1"/>
  <c r="AH19" i="1"/>
  <c r="AI19" i="1" s="1"/>
  <c r="AF21" i="1"/>
  <c r="BU64" i="1"/>
  <c r="BU19" i="1"/>
  <c r="BU21" i="1" s="1"/>
  <c r="BU26" i="1" s="1"/>
  <c r="BU29" i="1" s="1"/>
  <c r="BT64" i="1"/>
  <c r="BT19" i="1"/>
  <c r="BV13" i="1"/>
  <c r="BW13" i="1" s="1"/>
  <c r="AW21" i="1"/>
  <c r="AX21" i="1" s="1"/>
  <c r="AU26" i="1"/>
  <c r="AU23" i="1"/>
  <c r="AX23" i="1" s="1"/>
  <c r="S19" i="1"/>
  <c r="T19" i="1" s="1"/>
  <c r="Q21" i="1"/>
  <c r="BU65" i="1"/>
  <c r="BU23" i="1"/>
  <c r="BG19" i="1"/>
  <c r="BH19" i="1" s="1"/>
  <c r="BE21" i="1"/>
  <c r="X19" i="1"/>
  <c r="Y19" i="1" s="1"/>
  <c r="V21" i="1"/>
  <c r="AA23" i="1"/>
  <c r="AD23" i="1" s="1"/>
  <c r="AC21" i="1"/>
  <c r="AD21" i="1" s="1"/>
  <c r="AA26" i="1"/>
  <c r="BJ25" i="1"/>
  <c r="BM25" i="1" s="1"/>
  <c r="BJ26" i="1"/>
  <c r="BL21" i="1"/>
  <c r="BM21" i="1" s="1"/>
  <c r="BV45" i="1"/>
  <c r="BW45" i="1" s="1"/>
  <c r="BB19" i="1"/>
  <c r="BC19" i="1" s="1"/>
  <c r="AZ21" i="1"/>
  <c r="N19" i="1"/>
  <c r="O19" i="1" s="1"/>
  <c r="L21" i="1"/>
  <c r="BV17" i="1"/>
  <c r="BW17" i="1" s="1"/>
  <c r="AK26" i="1"/>
  <c r="AM21" i="1"/>
  <c r="AN21" i="1" s="1"/>
  <c r="AK23" i="1"/>
  <c r="AN23" i="1" s="1"/>
  <c r="AC26" i="1" l="1"/>
  <c r="AD26" i="1" s="1"/>
  <c r="AA29" i="1"/>
  <c r="AW26" i="1"/>
  <c r="AX26" i="1" s="1"/>
  <c r="AU29" i="1"/>
  <c r="BV64" i="1"/>
  <c r="BW64" i="1" s="1"/>
  <c r="D26" i="1"/>
  <c r="E26" i="1" s="1"/>
  <c r="B29" i="1"/>
  <c r="BE26" i="1"/>
  <c r="BE23" i="1"/>
  <c r="BH23" i="1" s="1"/>
  <c r="BG21" i="1"/>
  <c r="BH21" i="1" s="1"/>
  <c r="BE25" i="1"/>
  <c r="BH25" i="1" s="1"/>
  <c r="Q26" i="1"/>
  <c r="Q23" i="1"/>
  <c r="T23" i="1" s="1"/>
  <c r="S21" i="1"/>
  <c r="T21" i="1" s="1"/>
  <c r="Q25" i="1"/>
  <c r="T25" i="1" s="1"/>
  <c r="BU32" i="1"/>
  <c r="BU33" i="1" s="1"/>
  <c r="BU30" i="1"/>
  <c r="BO23" i="1"/>
  <c r="BR23" i="1" s="1"/>
  <c r="BQ21" i="1"/>
  <c r="BR21" i="1" s="1"/>
  <c r="BO26" i="1"/>
  <c r="BO25" i="1"/>
  <c r="BR25" i="1" s="1"/>
  <c r="BV65" i="1"/>
  <c r="BW65" i="1" s="1"/>
  <c r="BV71" i="1"/>
  <c r="BW71" i="1" s="1"/>
  <c r="I21" i="1"/>
  <c r="J21" i="1" s="1"/>
  <c r="G26" i="1"/>
  <c r="G23" i="1"/>
  <c r="J23" i="1" s="1"/>
  <c r="G25" i="1"/>
  <c r="J25" i="1" s="1"/>
  <c r="BU25" i="1"/>
  <c r="AM26" i="1"/>
  <c r="AN26" i="1" s="1"/>
  <c r="AK29" i="1"/>
  <c r="BB21" i="1"/>
  <c r="BC21" i="1" s="1"/>
  <c r="AZ26" i="1"/>
  <c r="AZ23" i="1"/>
  <c r="BC23" i="1" s="1"/>
  <c r="AZ25" i="1"/>
  <c r="BC25" i="1" s="1"/>
  <c r="BL26" i="1"/>
  <c r="BM26" i="1" s="1"/>
  <c r="BJ29" i="1"/>
  <c r="V25" i="1"/>
  <c r="Y25" i="1" s="1"/>
  <c r="V26" i="1"/>
  <c r="X21" i="1"/>
  <c r="Y21" i="1" s="1"/>
  <c r="V23" i="1"/>
  <c r="Y23" i="1" s="1"/>
  <c r="BV19" i="1"/>
  <c r="BW19" i="1" s="1"/>
  <c r="BT21" i="1"/>
  <c r="AF23" i="1"/>
  <c r="AI23" i="1" s="1"/>
  <c r="AH21" i="1"/>
  <c r="AI21" i="1" s="1"/>
  <c r="AF26" i="1"/>
  <c r="AF25" i="1"/>
  <c r="AI25" i="1" s="1"/>
  <c r="AP26" i="1"/>
  <c r="AR21" i="1"/>
  <c r="AS21" i="1" s="1"/>
  <c r="AP25" i="1"/>
  <c r="AS25" i="1" s="1"/>
  <c r="AP23" i="1"/>
  <c r="AS23" i="1" s="1"/>
  <c r="N21" i="1"/>
  <c r="O21" i="1" s="1"/>
  <c r="L26" i="1"/>
  <c r="L23" i="1"/>
  <c r="O23" i="1" s="1"/>
  <c r="L25" i="1"/>
  <c r="O25" i="1" s="1"/>
  <c r="AR26" i="1" l="1"/>
  <c r="AS26" i="1" s="1"/>
  <c r="AP29" i="1"/>
  <c r="BV21" i="1"/>
  <c r="BW21" i="1" s="1"/>
  <c r="BT26" i="1"/>
  <c r="BT25" i="1"/>
  <c r="BW25" i="1" s="1"/>
  <c r="BT23" i="1"/>
  <c r="BW23" i="1" s="1"/>
  <c r="X26" i="1"/>
  <c r="Y26" i="1" s="1"/>
  <c r="V29" i="1"/>
  <c r="AH26" i="1"/>
  <c r="AI26" i="1" s="1"/>
  <c r="AF29" i="1"/>
  <c r="I26" i="1"/>
  <c r="J26" i="1" s="1"/>
  <c r="G29" i="1"/>
  <c r="N26" i="1"/>
  <c r="O26" i="1" s="1"/>
  <c r="L29" i="1"/>
  <c r="BJ32" i="1"/>
  <c r="BJ30" i="1"/>
  <c r="BM30" i="1" s="1"/>
  <c r="BL29" i="1"/>
  <c r="BM29" i="1" s="1"/>
  <c r="BB26" i="1"/>
  <c r="BC26" i="1" s="1"/>
  <c r="AZ29" i="1"/>
  <c r="BQ26" i="1"/>
  <c r="BR26" i="1" s="1"/>
  <c r="BO29" i="1"/>
  <c r="S26" i="1"/>
  <c r="T26" i="1" s="1"/>
  <c r="Q29" i="1"/>
  <c r="BG26" i="1"/>
  <c r="BH26" i="1" s="1"/>
  <c r="BE29" i="1"/>
  <c r="AU32" i="1"/>
  <c r="AU30" i="1"/>
  <c r="AX30" i="1" s="1"/>
  <c r="AW29" i="1"/>
  <c r="AX29" i="1" s="1"/>
  <c r="B32" i="1"/>
  <c r="B30" i="1"/>
  <c r="E30" i="1" s="1"/>
  <c r="D29" i="1"/>
  <c r="E29" i="1" s="1"/>
  <c r="AK32" i="1"/>
  <c r="AK30" i="1"/>
  <c r="AN30" i="1" s="1"/>
  <c r="AM29" i="1"/>
  <c r="AN29" i="1" s="1"/>
  <c r="AA32" i="1"/>
  <c r="AC29" i="1"/>
  <c r="AD29" i="1" s="1"/>
  <c r="AA30" i="1"/>
  <c r="AD30" i="1" s="1"/>
  <c r="Q32" i="1" l="1"/>
  <c r="Q30" i="1"/>
  <c r="T30" i="1" s="1"/>
  <c r="S29" i="1"/>
  <c r="T29" i="1" s="1"/>
  <c r="BJ76" i="1"/>
  <c r="BJ34" i="1"/>
  <c r="BJ33" i="1"/>
  <c r="BM33" i="1" s="1"/>
  <c r="BL32" i="1"/>
  <c r="BM32" i="1" s="1"/>
  <c r="B76" i="1"/>
  <c r="B34" i="1"/>
  <c r="B33" i="1"/>
  <c r="E33" i="1" s="1"/>
  <c r="D32" i="1"/>
  <c r="E32" i="1" s="1"/>
  <c r="BE32" i="1"/>
  <c r="BE30" i="1"/>
  <c r="BH30" i="1" s="1"/>
  <c r="BG29" i="1"/>
  <c r="BH29" i="1" s="1"/>
  <c r="AK76" i="1"/>
  <c r="AK33" i="1"/>
  <c r="AN33" i="1" s="1"/>
  <c r="AK34" i="1"/>
  <c r="AM32" i="1"/>
  <c r="AN32" i="1" s="1"/>
  <c r="G32" i="1"/>
  <c r="G30" i="1"/>
  <c r="J30" i="1" s="1"/>
  <c r="I29" i="1"/>
  <c r="J29" i="1" s="1"/>
  <c r="V32" i="1"/>
  <c r="X29" i="1"/>
  <c r="Y29" i="1" s="1"/>
  <c r="V30" i="1"/>
  <c r="Y30" i="1" s="1"/>
  <c r="BV26" i="1"/>
  <c r="BW26" i="1" s="1"/>
  <c r="BT29" i="1"/>
  <c r="AZ32" i="1"/>
  <c r="AZ30" i="1"/>
  <c r="BC30" i="1" s="1"/>
  <c r="BB29" i="1"/>
  <c r="BC29" i="1" s="1"/>
  <c r="AU76" i="1"/>
  <c r="AU34" i="1"/>
  <c r="AW32" i="1"/>
  <c r="AX32" i="1" s="1"/>
  <c r="AU33" i="1"/>
  <c r="AX33" i="1" s="1"/>
  <c r="L32" i="1"/>
  <c r="N29" i="1"/>
  <c r="O29" i="1" s="1"/>
  <c r="L30" i="1"/>
  <c r="O30" i="1" s="1"/>
  <c r="AF32" i="1"/>
  <c r="AF30" i="1"/>
  <c r="AI30" i="1" s="1"/>
  <c r="AH29" i="1"/>
  <c r="AI29" i="1" s="1"/>
  <c r="AP32" i="1"/>
  <c r="AP30" i="1"/>
  <c r="AS30" i="1" s="1"/>
  <c r="AR29" i="1"/>
  <c r="AS29" i="1" s="1"/>
  <c r="AA76" i="1"/>
  <c r="AA34" i="1"/>
  <c r="AC32" i="1"/>
  <c r="AD32" i="1" s="1"/>
  <c r="AA33" i="1"/>
  <c r="AD33" i="1" s="1"/>
  <c r="BO32" i="1"/>
  <c r="BO30" i="1"/>
  <c r="BR30" i="1" s="1"/>
  <c r="BQ29" i="1"/>
  <c r="BR29" i="1" s="1"/>
  <c r="BO76" i="1" l="1"/>
  <c r="BO34" i="1"/>
  <c r="BQ32" i="1"/>
  <c r="BR32" i="1" s="1"/>
  <c r="BO33" i="1"/>
  <c r="BR33" i="1" s="1"/>
  <c r="G76" i="1"/>
  <c r="G34" i="1"/>
  <c r="I32" i="1"/>
  <c r="J32" i="1" s="1"/>
  <c r="G33" i="1"/>
  <c r="J33" i="1" s="1"/>
  <c r="BT32" i="1"/>
  <c r="BT30" i="1"/>
  <c r="BW30" i="1" s="1"/>
  <c r="BV29" i="1"/>
  <c r="BW29" i="1" s="1"/>
  <c r="V76" i="1"/>
  <c r="V34" i="1"/>
  <c r="V33" i="1"/>
  <c r="Y33" i="1" s="1"/>
  <c r="X32" i="1"/>
  <c r="Y32" i="1" s="1"/>
  <c r="AF76" i="1"/>
  <c r="AF33" i="1"/>
  <c r="AI33" i="1" s="1"/>
  <c r="AH32" i="1"/>
  <c r="AI32" i="1" s="1"/>
  <c r="AF34" i="1"/>
  <c r="Q76" i="1"/>
  <c r="Q33" i="1"/>
  <c r="T33" i="1" s="1"/>
  <c r="Q34" i="1"/>
  <c r="S32" i="1"/>
  <c r="T32" i="1"/>
  <c r="AP76" i="1"/>
  <c r="AP34" i="1"/>
  <c r="AP33" i="1"/>
  <c r="AS33" i="1" s="1"/>
  <c r="AR32" i="1"/>
  <c r="AS32" i="1" s="1"/>
  <c r="BE76" i="1"/>
  <c r="BE33" i="1"/>
  <c r="BH33" i="1" s="1"/>
  <c r="BE34" i="1"/>
  <c r="BG32" i="1"/>
  <c r="BH32" i="1" s="1"/>
  <c r="AZ76" i="1"/>
  <c r="AZ33" i="1"/>
  <c r="BC33" i="1" s="1"/>
  <c r="BB32" i="1"/>
  <c r="BC32" i="1" s="1"/>
  <c r="AZ34" i="1"/>
  <c r="L76" i="1"/>
  <c r="L33" i="1"/>
  <c r="O33" i="1" s="1"/>
  <c r="N32" i="1"/>
  <c r="O32" i="1" s="1"/>
  <c r="L34" i="1"/>
  <c r="BT33" i="1" l="1"/>
  <c r="BW33" i="1" s="1"/>
  <c r="BV32" i="1"/>
  <c r="BW32" i="1" s="1"/>
</calcChain>
</file>

<file path=xl/sharedStrings.xml><?xml version="1.0" encoding="utf-8"?>
<sst xmlns="http://schemas.openxmlformats.org/spreadsheetml/2006/main" count="197" uniqueCount="84">
  <si>
    <t>REGION  III</t>
  </si>
  <si>
    <t xml:space="preserve"> </t>
  </si>
  <si>
    <t>(In Thousand)</t>
  </si>
  <si>
    <t>AURELCO</t>
  </si>
  <si>
    <t>NEECO I</t>
  </si>
  <si>
    <t>NEECO II - AREA 1</t>
  </si>
  <si>
    <t>NEECO II - AREA 2</t>
  </si>
  <si>
    <t>PELCO I</t>
  </si>
  <si>
    <t>PELCO II</t>
  </si>
  <si>
    <t>PELCO III</t>
  </si>
  <si>
    <t>PENELCO</t>
  </si>
  <si>
    <t>PRESCO</t>
  </si>
  <si>
    <t>SAJELCO</t>
  </si>
  <si>
    <t>TARELCO I</t>
  </si>
  <si>
    <t>TARELCO II</t>
  </si>
  <si>
    <t>ZAMECO I</t>
  </si>
  <si>
    <t>ZAMECO II</t>
  </si>
  <si>
    <t>T O T A L</t>
  </si>
  <si>
    <t>NEECO II (AREA 1)</t>
  </si>
  <si>
    <t>NEECO II (AREA 2)</t>
  </si>
  <si>
    <t>Inc. / (Dec.)</t>
  </si>
  <si>
    <t>September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</si>
  <si>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</si>
  <si>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</si>
  <si>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</si>
  <si>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</si>
  <si>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</si>
  <si>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</si>
  <si>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</si>
  <si>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</si>
  <si>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</si>
  <si>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</si>
  <si>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</si>
  <si>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</si>
  <si>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</si>
  <si>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</si>
  <si>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</si>
  <si>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</si>
  <si>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</si>
  <si>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</si>
  <si>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</si>
  <si>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</si>
  <si>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</si>
  <si>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</si>
  <si>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 - General Fund</t>
  </si>
  <si>
    <t xml:space="preserve">  Sinking Fund - Loan Fund</t>
  </si>
  <si>
    <t xml:space="preserve">  Sinking Fund - 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</si>
  <si>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</si>
  <si>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</si>
  <si>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</si>
  <si>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</si>
  <si>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</si>
  <si>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</si>
  <si>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</si>
  <si>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</si>
  <si>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</si>
  <si>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</si>
  <si>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</si>
  <si>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</si>
  <si>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</si>
  <si>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</si>
  <si>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</si>
  <si>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</si>
  <si>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</si>
  <si>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</si>
  <si>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</si>
  <si>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</t>
  </si>
  <si>
    <t xml:space="preserve">  Average Systems Rate (P)</t>
  </si>
  <si>
    <t xml:space="preserve">  Average Power Cost (P)</t>
  </si>
  <si>
    <t xml:space="preserve">  Average Collection Period</t>
  </si>
  <si>
    <t xml:space="preserve"> 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</si>
  <si>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</si>
  <si>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</si>
  <si>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</si>
  <si>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</si>
  <si>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</si>
  <si>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</si>
  <si>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AAA - Extra Large</t>
  </si>
  <si>
    <t>AAA - Mega Large</t>
  </si>
  <si>
    <t>AAA -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</si>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</sst>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i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3">
    <xf numFmtId="0" fontId="0" fillId="0" borderId="0" xfId="0"/>
    <xf numFmtId="3" fontId="1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3" fontId="3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Continuous"/>
    </xf>
    <xf numFmtId="3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43" fontId="2" fillId="0" borderId="0" xfId="2" applyFont="1" applyFill="1" applyAlignment="1">
      <alignment horizontal="left"/>
    </xf>
    <xf numFmtId="164" fontId="2" fillId="0" borderId="0" xfId="2" applyNumberFormat="1" applyFont="1" applyFill="1"/>
    <xf numFmtId="43" fontId="2" fillId="0" borderId="0" xfId="2" applyFont="1" applyFill="1"/>
    <xf numFmtId="164" fontId="6" fillId="0" borderId="0" xfId="1" applyNumberFormat="1" applyFont="1" applyFill="1"/>
    <xf numFmtId="164" fontId="2" fillId="0" borderId="0" xfId="1" applyNumberFormat="1" applyFont="1" applyFill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0" borderId="0" xfId="1" applyNumberFormat="1" applyFont="1" applyFill="1"/>
    <xf numFmtId="3" fontId="2" fillId="0" borderId="0" xfId="1" applyNumberFormat="1" applyFont="1" applyFill="1"/>
    <xf numFmtId="4" fontId="2" fillId="0" borderId="0" xfId="0" applyNumberFormat="1" applyFont="1"/>
    <xf numFmtId="43" fontId="2" fillId="0" borderId="0" xfId="1" applyFont="1" applyFill="1"/>
    <xf numFmtId="164" fontId="4" fillId="0" borderId="0" xfId="1" applyNumberFormat="1" applyFont="1" applyFill="1"/>
    <xf numFmtId="164" fontId="7" fillId="0" borderId="0" xfId="1" applyNumberFormat="1" applyFont="1" applyFill="1"/>
    <xf numFmtId="164" fontId="8" fillId="0" borderId="0" xfId="1" applyNumberFormat="1" applyFont="1"/>
    <xf numFmtId="43" fontId="2" fillId="0" borderId="0" xfId="0" applyNumberFormat="1" applyFont="1" applyAlignment="1">
      <alignment horizontal="left"/>
    </xf>
    <xf numFmtId="43" fontId="2" fillId="0" borderId="0" xfId="1" applyNumberFormat="1" applyFont="1" applyFill="1"/>
    <xf numFmtId="43" fontId="2" fillId="0" borderId="0" xfId="0" applyNumberFormat="1" applyFont="1"/>
    <xf numFmtId="164" fontId="2" fillId="0" borderId="0" xfId="1" applyNumberFormat="1" applyFont="1" applyFill="1" applyAlignment="1">
      <alignment horizontal="right"/>
    </xf>
    <xf numFmtId="43" fontId="8" fillId="0" borderId="0" xfId="0" applyNumberFormat="1" applyFont="1" applyAlignment="1">
      <alignment horizontal="left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43" fontId="8" fillId="0" borderId="0" xfId="1" applyFont="1" applyFill="1" applyAlignment="1">
      <alignment horizontal="right"/>
    </xf>
    <xf numFmtId="43" fontId="8" fillId="0" borderId="0" xfId="0" applyNumberFormat="1" applyFont="1"/>
    <xf numFmtId="43" fontId="2" fillId="0" borderId="0" xfId="2" applyFont="1" applyFill="1" applyAlignment="1">
      <alignment horizontal="center"/>
    </xf>
    <xf numFmtId="43" fontId="2" fillId="0" borderId="0" xfId="2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2" fontId="2" fillId="0" borderId="0" xfId="0" applyNumberFormat="1" applyFont="1"/>
    <xf numFmtId="3" fontId="11" fillId="0" borderId="0" xfId="0" applyNumberFormat="1" applyFont="1"/>
  </cellXfs>
  <cellStyles count="3">
    <cellStyle name="Comma" xfId="1" builtinId="3"/>
    <cellStyle name="Comma 1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PENELCO_LI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PRESCO_LIN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SAJELCO_LIN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TARELCO%201_LINK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TARELCO%202_LINK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ZAMECO%201_LIN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ZAMECO%202_LINK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canned\ECs'%20Monthly%20Statistical%20Reports\3Q%20MFSR%202023\region%203%20202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AURELCO_LINK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NEECO%201_LIN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NEECO%202%20A1_LIN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NEECO%202%20A2_LIN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PELCO%201_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PELCO%202_LIN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3\PELCO%203_LI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2">
          <cell r="B2" t="str">
            <v>Financial Profile as of September 30, 2024</v>
          </cell>
        </row>
        <row r="3">
          <cell r="B3" t="str">
            <v>With Comparative Figures as of September 30, 2023</v>
          </cell>
        </row>
        <row r="5">
          <cell r="B5" t="str">
            <v>September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6155999.7698799996</v>
          </cell>
        </row>
        <row r="6">
          <cell r="U6">
            <v>239083.12699999998</v>
          </cell>
        </row>
        <row r="7">
          <cell r="U7">
            <v>230570.43234</v>
          </cell>
        </row>
        <row r="10">
          <cell r="U10">
            <v>591901.76960999996</v>
          </cell>
        </row>
        <row r="11">
          <cell r="U11">
            <v>1434.1118799999999</v>
          </cell>
        </row>
        <row r="12">
          <cell r="U12">
            <v>0</v>
          </cell>
        </row>
        <row r="14">
          <cell r="U14">
            <v>91569.421360000008</v>
          </cell>
        </row>
        <row r="16">
          <cell r="U16">
            <v>4464485.3997900002</v>
          </cell>
        </row>
        <row r="18">
          <cell r="U18">
            <v>473984.71973000007</v>
          </cell>
        </row>
        <row r="21">
          <cell r="U21">
            <v>122522.18577000001</v>
          </cell>
        </row>
        <row r="22">
          <cell r="U22">
            <v>5062.8444799999997</v>
          </cell>
        </row>
        <row r="25">
          <cell r="U25">
            <v>0</v>
          </cell>
        </row>
        <row r="31">
          <cell r="U31">
            <v>1179367.72</v>
          </cell>
        </row>
        <row r="32">
          <cell r="U32">
            <v>0</v>
          </cell>
        </row>
        <row r="33">
          <cell r="U33">
            <v>86066.48</v>
          </cell>
        </row>
        <row r="35">
          <cell r="U35">
            <v>900103.78</v>
          </cell>
        </row>
        <row r="38">
          <cell r="U38">
            <v>442175.37</v>
          </cell>
        </row>
        <row r="40">
          <cell r="U40">
            <v>487579.81002555561</v>
          </cell>
        </row>
        <row r="41">
          <cell r="U41">
            <v>7949.3910900000001</v>
          </cell>
        </row>
        <row r="42">
          <cell r="U42">
            <v>229476.88073999999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1001939.2917399999</v>
          </cell>
        </row>
        <row r="6">
          <cell r="U6">
            <v>18652.14372</v>
          </cell>
        </row>
        <row r="7">
          <cell r="U7">
            <v>23818.283199999998</v>
          </cell>
        </row>
        <row r="10">
          <cell r="U10">
            <v>97986.553400000004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8180.0467200000003</v>
          </cell>
        </row>
        <row r="16">
          <cell r="U16">
            <v>744777.20750000002</v>
          </cell>
        </row>
        <row r="18">
          <cell r="U18">
            <v>60829.31465</v>
          </cell>
        </row>
        <row r="21">
          <cell r="U21">
            <v>11155.054100000001</v>
          </cell>
        </row>
        <row r="22">
          <cell r="U22">
            <v>522.13979999999992</v>
          </cell>
        </row>
        <row r="25">
          <cell r="U25">
            <v>0</v>
          </cell>
        </row>
        <row r="31">
          <cell r="U31">
            <v>51035.14</v>
          </cell>
        </row>
        <row r="32">
          <cell r="U32">
            <v>0</v>
          </cell>
        </row>
        <row r="33">
          <cell r="U33">
            <v>7084.08</v>
          </cell>
        </row>
        <row r="35">
          <cell r="U35">
            <v>131748.42000000001</v>
          </cell>
        </row>
        <row r="38">
          <cell r="U38">
            <v>78695.14</v>
          </cell>
        </row>
        <row r="40">
          <cell r="U40">
            <v>82268.832551111103</v>
          </cell>
        </row>
        <row r="41">
          <cell r="U41">
            <v>21.097999999999999</v>
          </cell>
        </row>
        <row r="42">
          <cell r="U42">
            <v>23636.244899999998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994158.33432000014</v>
          </cell>
        </row>
        <row r="6">
          <cell r="U6">
            <v>18715.055970000001</v>
          </cell>
        </row>
        <row r="7">
          <cell r="U7">
            <v>27505.831030000001</v>
          </cell>
        </row>
        <row r="10">
          <cell r="U10">
            <v>101597.89807</v>
          </cell>
        </row>
        <row r="11">
          <cell r="U11">
            <v>0</v>
          </cell>
        </row>
        <row r="12">
          <cell r="U12">
            <v>-35392.511949999993</v>
          </cell>
        </row>
        <row r="14">
          <cell r="U14">
            <v>26417.04709</v>
          </cell>
        </row>
        <row r="16">
          <cell r="U16">
            <v>785610.34695000004</v>
          </cell>
        </row>
        <row r="18">
          <cell r="U18">
            <v>93487.824240000016</v>
          </cell>
        </row>
        <row r="21">
          <cell r="U21">
            <v>21094.361409999998</v>
          </cell>
        </row>
        <row r="22">
          <cell r="U22">
            <v>819.70966999999996</v>
          </cell>
        </row>
        <row r="25">
          <cell r="U25">
            <v>274.79730000000001</v>
          </cell>
        </row>
        <row r="31">
          <cell r="U31">
            <v>93297.34</v>
          </cell>
        </row>
        <row r="32">
          <cell r="U32">
            <v>0</v>
          </cell>
        </row>
        <row r="33">
          <cell r="U33">
            <v>2846.67</v>
          </cell>
        </row>
        <row r="35">
          <cell r="U35">
            <v>164860.29</v>
          </cell>
        </row>
        <row r="38">
          <cell r="U38">
            <v>92077.38</v>
          </cell>
        </row>
        <row r="40">
          <cell r="U40">
            <v>95266.833568888891</v>
          </cell>
        </row>
        <row r="41">
          <cell r="U41">
            <v>9.7534299999999998</v>
          </cell>
        </row>
        <row r="42">
          <cell r="U42">
            <v>27204.913979999998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3606360.9539200002</v>
          </cell>
        </row>
        <row r="6">
          <cell r="U6">
            <v>124813.21659999999</v>
          </cell>
        </row>
        <row r="7">
          <cell r="U7">
            <v>106645.4559</v>
          </cell>
        </row>
        <row r="10">
          <cell r="U10">
            <v>330778.49502999999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139161.61125000002</v>
          </cell>
        </row>
        <row r="16">
          <cell r="U16">
            <v>2547350.0301200002</v>
          </cell>
        </row>
        <row r="18">
          <cell r="U18">
            <v>360494.07290999999</v>
          </cell>
        </row>
        <row r="21">
          <cell r="U21">
            <v>44625.214139999996</v>
          </cell>
        </row>
        <row r="22">
          <cell r="U22">
            <v>9973.0590000000011</v>
          </cell>
        </row>
        <row r="25">
          <cell r="U25">
            <v>43058.408289999999</v>
          </cell>
        </row>
        <row r="31">
          <cell r="U31">
            <v>591460.09</v>
          </cell>
        </row>
        <row r="32">
          <cell r="U32">
            <v>5290.39</v>
          </cell>
        </row>
        <row r="33">
          <cell r="U33">
            <v>81281.009999999995</v>
          </cell>
        </row>
        <row r="35">
          <cell r="U35">
            <v>910448.28</v>
          </cell>
        </row>
        <row r="38">
          <cell r="U38">
            <v>253412</v>
          </cell>
        </row>
        <row r="40">
          <cell r="U40">
            <v>316578.42926444445</v>
          </cell>
        </row>
        <row r="41">
          <cell r="U41">
            <v>1350.6628500000002</v>
          </cell>
        </row>
        <row r="42">
          <cell r="U42">
            <v>94641.379119999998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3266841.1936699999</v>
          </cell>
        </row>
        <row r="6">
          <cell r="U6">
            <v>102317.38182000001</v>
          </cell>
        </row>
        <row r="7">
          <cell r="U7">
            <v>103267.22680999999</v>
          </cell>
        </row>
        <row r="10">
          <cell r="U10">
            <v>324941.94336000003</v>
          </cell>
        </row>
        <row r="11">
          <cell r="U11">
            <v>0</v>
          </cell>
        </row>
        <row r="12">
          <cell r="U12">
            <v>2.0479300000000009</v>
          </cell>
        </row>
        <row r="14">
          <cell r="U14">
            <v>55369.638219999993</v>
          </cell>
        </row>
        <row r="16">
          <cell r="U16">
            <v>2412233.9948300002</v>
          </cell>
        </row>
        <row r="18">
          <cell r="U18">
            <v>291064.29089999996</v>
          </cell>
        </row>
        <row r="21">
          <cell r="U21">
            <v>49334.522549999994</v>
          </cell>
        </row>
        <row r="22">
          <cell r="U22">
            <v>0</v>
          </cell>
        </row>
        <row r="25">
          <cell r="U25">
            <v>11667.364020000001</v>
          </cell>
        </row>
        <row r="31">
          <cell r="U31">
            <v>537054.9</v>
          </cell>
        </row>
        <row r="32">
          <cell r="U32">
            <v>0</v>
          </cell>
        </row>
        <row r="33">
          <cell r="U33">
            <v>28359.89</v>
          </cell>
        </row>
        <row r="35">
          <cell r="U35">
            <v>617631.21</v>
          </cell>
        </row>
        <row r="38">
          <cell r="U38">
            <v>268006.45</v>
          </cell>
        </row>
        <row r="40">
          <cell r="U40">
            <v>290099.42393222224</v>
          </cell>
        </row>
        <row r="41">
          <cell r="U41">
            <v>114.33514</v>
          </cell>
        </row>
        <row r="42">
          <cell r="U42">
            <v>97039.714509999991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1627902.9910599999</v>
          </cell>
        </row>
        <row r="6">
          <cell r="U6">
            <v>35555.543129999998</v>
          </cell>
        </row>
        <row r="7">
          <cell r="U7">
            <v>37693.187399999995</v>
          </cell>
        </row>
        <row r="10">
          <cell r="U10">
            <v>170674.41322000002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47009.318249999997</v>
          </cell>
        </row>
        <row r="16">
          <cell r="U16">
            <v>1222098.0950499999</v>
          </cell>
        </row>
        <row r="18">
          <cell r="U18">
            <v>180906.81907999999</v>
          </cell>
        </row>
        <row r="21">
          <cell r="U21">
            <v>27045.501300000004</v>
          </cell>
        </row>
        <row r="22">
          <cell r="U22">
            <v>3512.239</v>
          </cell>
        </row>
        <row r="25">
          <cell r="U25">
            <v>0</v>
          </cell>
        </row>
        <row r="31">
          <cell r="U31">
            <v>419782.91</v>
          </cell>
        </row>
        <row r="32">
          <cell r="U32">
            <v>0</v>
          </cell>
        </row>
        <row r="33">
          <cell r="U33">
            <v>31234.26</v>
          </cell>
        </row>
        <row r="35">
          <cell r="U35">
            <v>235235.54</v>
          </cell>
        </row>
        <row r="38">
          <cell r="U38">
            <v>117124.36</v>
          </cell>
        </row>
        <row r="40">
          <cell r="U40">
            <v>139394.82108666666</v>
          </cell>
        </row>
        <row r="41">
          <cell r="U41">
            <v>0</v>
          </cell>
        </row>
        <row r="42">
          <cell r="U42">
            <v>44787.225050000001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2182696.59253</v>
          </cell>
        </row>
        <row r="6">
          <cell r="U6">
            <v>42211.464200000002</v>
          </cell>
        </row>
        <row r="7">
          <cell r="U7">
            <v>53614.218550000005</v>
          </cell>
        </row>
        <row r="10">
          <cell r="U10">
            <v>222535.44452000002</v>
          </cell>
        </row>
        <row r="11">
          <cell r="U11">
            <v>2038.9864700000001</v>
          </cell>
        </row>
        <row r="12">
          <cell r="U12">
            <v>0</v>
          </cell>
        </row>
        <row r="14">
          <cell r="U14">
            <v>120463.16917000001</v>
          </cell>
        </row>
        <row r="16">
          <cell r="U16">
            <v>1560263.06076</v>
          </cell>
        </row>
        <row r="18">
          <cell r="U18">
            <v>191240.40497999999</v>
          </cell>
        </row>
        <row r="21">
          <cell r="U21">
            <v>41683.007740000001</v>
          </cell>
        </row>
        <row r="22">
          <cell r="U22">
            <v>2409.90897</v>
          </cell>
        </row>
        <row r="25">
          <cell r="U25">
            <v>674.22280999999998</v>
          </cell>
        </row>
        <row r="31">
          <cell r="U31">
            <v>138117</v>
          </cell>
        </row>
        <row r="32">
          <cell r="U32">
            <v>0</v>
          </cell>
        </row>
        <row r="33">
          <cell r="U33">
            <v>16811.98</v>
          </cell>
        </row>
        <row r="35">
          <cell r="U35">
            <v>342720.28</v>
          </cell>
        </row>
        <row r="38">
          <cell r="U38">
            <v>282121</v>
          </cell>
        </row>
        <row r="40">
          <cell r="U40">
            <v>179874.13855000003</v>
          </cell>
        </row>
        <row r="41">
          <cell r="U41">
            <v>3340.5475000000001</v>
          </cell>
        </row>
        <row r="42">
          <cell r="U42">
            <v>52703.643539999997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35">
          <cell r="X35">
            <v>289537.67413395608</v>
          </cell>
          <cell r="Y35">
            <v>235140.93888999999</v>
          </cell>
          <cell r="Z35">
            <v>272205.16544000001</v>
          </cell>
          <cell r="AA35">
            <v>893946.7181682738</v>
          </cell>
          <cell r="AB35">
            <v>833907.42802999995</v>
          </cell>
          <cell r="AC35">
            <v>366452.64130000002</v>
          </cell>
          <cell r="AD35">
            <v>407826.14331999997</v>
          </cell>
          <cell r="AE35">
            <v>240935.77638999998</v>
          </cell>
          <cell r="AF35">
            <v>35149.365149999998</v>
          </cell>
          <cell r="AG35">
            <v>0</v>
          </cell>
          <cell r="AH35">
            <v>492406.16147000005</v>
          </cell>
          <cell r="AI35">
            <v>28005.19526</v>
          </cell>
          <cell r="AJ35">
            <v>285839.23211916542</v>
          </cell>
          <cell r="AK35">
            <v>116335.86171</v>
          </cell>
        </row>
        <row r="36">
          <cell r="X36">
            <v>304757.13054395618</v>
          </cell>
          <cell r="Y36">
            <v>238086.57689</v>
          </cell>
          <cell r="Z36">
            <v>279178.09843999997</v>
          </cell>
          <cell r="AA36">
            <v>917158.10234999983</v>
          </cell>
          <cell r="AB36">
            <v>852122.34768000012</v>
          </cell>
          <cell r="AC36">
            <v>366452.64130000002</v>
          </cell>
          <cell r="AD36">
            <v>407826.14908</v>
          </cell>
          <cell r="AE36">
            <v>249774.45651999998</v>
          </cell>
          <cell r="AF36">
            <v>35149.366030000005</v>
          </cell>
          <cell r="AG36">
            <v>0</v>
          </cell>
          <cell r="AH36">
            <v>515441.45853</v>
          </cell>
          <cell r="AI36">
            <v>28005.19526</v>
          </cell>
          <cell r="AJ36">
            <v>291273.88299999997</v>
          </cell>
          <cell r="AK36">
            <v>116335.86817999999</v>
          </cell>
        </row>
        <row r="37">
          <cell r="X37">
            <v>-2.0165453264561779</v>
          </cell>
          <cell r="Y37">
            <v>0</v>
          </cell>
          <cell r="Z37">
            <v>0</v>
          </cell>
          <cell r="AA37">
            <v>-2.3805839807560618</v>
          </cell>
          <cell r="AB37">
            <v>-1.2251714793619186</v>
          </cell>
          <cell r="AC37">
            <v>0</v>
          </cell>
          <cell r="AD37">
            <v>0</v>
          </cell>
          <cell r="AE37">
            <v>-2.0000099857036751</v>
          </cell>
          <cell r="AF37">
            <v>0</v>
          </cell>
          <cell r="AG37">
            <v>0</v>
          </cell>
          <cell r="AH37">
            <v>-2.0631986322786111</v>
          </cell>
          <cell r="AI37">
            <v>0</v>
          </cell>
          <cell r="AJ37">
            <v>-2.000000324155025</v>
          </cell>
          <cell r="AK37">
            <v>0</v>
          </cell>
        </row>
        <row r="38">
          <cell r="X38">
            <v>-15219.456410000101</v>
          </cell>
          <cell r="Y38">
            <v>-2945.6380000000063</v>
          </cell>
          <cell r="Z38">
            <v>-6972.9329999999609</v>
          </cell>
          <cell r="AA38">
            <v>-23211.384181726025</v>
          </cell>
          <cell r="AB38">
            <v>-18214.919650000171</v>
          </cell>
          <cell r="AC38">
            <v>0</v>
          </cell>
          <cell r="AD38">
            <v>-5.7600000291131437E-3</v>
          </cell>
          <cell r="AE38">
            <v>-8838.6801299999934</v>
          </cell>
          <cell r="AF38">
            <v>-8.800000068731606E-4</v>
          </cell>
          <cell r="AG38">
            <v>0</v>
          </cell>
          <cell r="AH38">
            <v>-23035.297059999953</v>
          </cell>
          <cell r="AI38">
            <v>0</v>
          </cell>
          <cell r="AJ38">
            <v>-5434.6508808345534</v>
          </cell>
          <cell r="AK38">
            <v>-6.469999992987141E-3</v>
          </cell>
        </row>
        <row r="39">
          <cell r="X39">
            <v>62333.621849999996</v>
          </cell>
          <cell r="Y39">
            <v>53839.682000000001</v>
          </cell>
          <cell r="Z39">
            <v>60378.067000000003</v>
          </cell>
          <cell r="AA39">
            <v>97860.509189999997</v>
          </cell>
          <cell r="AB39">
            <v>204387.78522000002</v>
          </cell>
          <cell r="AC39">
            <v>4.6000000000000001E-4</v>
          </cell>
          <cell r="AD39">
            <v>-5.7599999999999995E-3</v>
          </cell>
          <cell r="AE39">
            <v>97294.930630000017</v>
          </cell>
          <cell r="AF39">
            <v>-8.8000000000000003E-4</v>
          </cell>
          <cell r="AG39">
            <v>0</v>
          </cell>
          <cell r="AH39">
            <v>173552.03537</v>
          </cell>
          <cell r="AI39">
            <v>0</v>
          </cell>
          <cell r="AJ39">
            <v>28244.360999999997</v>
          </cell>
          <cell r="AK39">
            <v>-6.4700000000000001E-3</v>
          </cell>
        </row>
        <row r="49">
          <cell r="I49">
            <v>-1.9700935277851992</v>
          </cell>
        </row>
      </sheetData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ELCO"/>
      <sheetName val="TARELCO1"/>
      <sheetName val="TARELCO2"/>
      <sheetName val="NEECO1"/>
      <sheetName val="NEECO2-A1"/>
      <sheetName val="NEECO2-A2"/>
      <sheetName val="SAJELCO"/>
      <sheetName val="PRESCO"/>
      <sheetName val="PELCO1"/>
      <sheetName val="PELCO2"/>
      <sheetName val="PELCO3"/>
      <sheetName val="PENELCO"/>
      <sheetName val="ZAMECO1"/>
      <sheetName val="ZAMECO2"/>
    </sheetNames>
    <sheetDataSet>
      <sheetData sheetId="0" refreshError="1"/>
      <sheetData sheetId="1">
        <row r="56">
          <cell r="O56">
            <v>325796857</v>
          </cell>
        </row>
        <row r="58">
          <cell r="O58">
            <v>299925259</v>
          </cell>
        </row>
        <row r="59">
          <cell r="O59">
            <v>487394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6">
          <cell r="O56">
            <v>135512553.54347214</v>
          </cell>
        </row>
        <row r="58">
          <cell r="O58">
            <v>123234517.62</v>
          </cell>
        </row>
        <row r="59">
          <cell r="O59">
            <v>224216</v>
          </cell>
        </row>
      </sheetData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22">
          <cell r="A22" t="str">
            <v>AURELCO</v>
          </cell>
          <cell r="N22">
            <v>94.566741400369509</v>
          </cell>
          <cell r="P22">
            <v>78442.148969999995</v>
          </cell>
          <cell r="S22">
            <v>173655.83083000002</v>
          </cell>
        </row>
        <row r="23">
          <cell r="A23" t="str">
            <v>NEECO I</v>
          </cell>
          <cell r="N23">
            <v>98.613380293749927</v>
          </cell>
          <cell r="P23">
            <v>123601.83631</v>
          </cell>
          <cell r="S23">
            <v>587420.21244999999</v>
          </cell>
        </row>
        <row r="24">
          <cell r="A24" t="str">
            <v>NEECO II - A1</v>
          </cell>
          <cell r="N24">
            <v>100</v>
          </cell>
          <cell r="P24">
            <v>213102.31000999999</v>
          </cell>
          <cell r="S24">
            <v>760947.84263999993</v>
          </cell>
        </row>
        <row r="25">
          <cell r="A25" t="str">
            <v>NEECO II - A2</v>
          </cell>
          <cell r="N25">
            <v>98.206939440987568</v>
          </cell>
          <cell r="P25">
            <v>152776.76869</v>
          </cell>
          <cell r="S25">
            <v>591766.69166999997</v>
          </cell>
        </row>
        <row r="26">
          <cell r="A26" t="str">
            <v>PELCO I</v>
          </cell>
          <cell r="N26">
            <v>99.945488218244662</v>
          </cell>
          <cell r="P26">
            <v>275249.81783000001</v>
          </cell>
          <cell r="S26">
            <v>1177945.1484999999</v>
          </cell>
        </row>
        <row r="27">
          <cell r="A27" t="str">
            <v>PELCO II</v>
          </cell>
          <cell r="N27">
            <v>98.060595840435155</v>
          </cell>
          <cell r="P27">
            <v>318976.84490999999</v>
          </cell>
          <cell r="S27">
            <v>353426.88475999999</v>
          </cell>
        </row>
        <row r="28">
          <cell r="A28" t="str">
            <v>PELCO III</v>
          </cell>
          <cell r="N28">
            <v>98.63704752885107</v>
          </cell>
          <cell r="P28">
            <v>40817.283840000004</v>
          </cell>
          <cell r="S28">
            <v>125062.74992</v>
          </cell>
        </row>
        <row r="29">
          <cell r="A29" t="str">
            <v>PENELCO</v>
          </cell>
          <cell r="N29">
            <v>97.120333911267053</v>
          </cell>
          <cell r="P29">
            <v>357607.72363999998</v>
          </cell>
          <cell r="S29">
            <v>1179367.71756</v>
          </cell>
        </row>
        <row r="30">
          <cell r="A30" t="str">
            <v>PRESCO</v>
          </cell>
          <cell r="N30">
            <v>99.047698455155953</v>
          </cell>
          <cell r="P30">
            <v>71030.776610000015</v>
          </cell>
          <cell r="S30">
            <v>51035.143040000003</v>
          </cell>
        </row>
        <row r="31">
          <cell r="A31" t="str">
            <v>SAJELCO</v>
          </cell>
          <cell r="N31">
            <v>96.591309546401249</v>
          </cell>
          <cell r="P31">
            <v>25577.129300000004</v>
          </cell>
          <cell r="S31">
            <v>93297.337599999999</v>
          </cell>
        </row>
        <row r="32">
          <cell r="A32" t="str">
            <v>TARELCO I</v>
          </cell>
          <cell r="N32">
            <v>85.429948541224476</v>
          </cell>
          <cell r="P32">
            <v>302597.82316999999</v>
          </cell>
          <cell r="S32">
            <v>591460.08874000004</v>
          </cell>
        </row>
        <row r="33">
          <cell r="A33" t="str">
            <v>TARELCO II</v>
          </cell>
          <cell r="N33">
            <v>95.461210973696524</v>
          </cell>
          <cell r="P33">
            <v>129699.44094999997</v>
          </cell>
          <cell r="S33">
            <v>537054.89571000007</v>
          </cell>
        </row>
        <row r="34">
          <cell r="A34" t="str">
            <v>ZAMECO I</v>
          </cell>
          <cell r="N34">
            <v>96.670676572567643</v>
          </cell>
          <cell r="P34">
            <v>32982.054850000008</v>
          </cell>
          <cell r="S34">
            <v>419782.90858999995</v>
          </cell>
        </row>
        <row r="35">
          <cell r="A35" t="str">
            <v>ZAMECO II</v>
          </cell>
          <cell r="N35">
            <v>97.043826438283702</v>
          </cell>
          <cell r="P35">
            <v>228700.50851000004</v>
          </cell>
          <cell r="S35">
            <v>138117.00399999999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942736.83899000008</v>
          </cell>
        </row>
        <row r="6">
          <cell r="U6">
            <v>55072.770709999997</v>
          </cell>
        </row>
        <row r="7">
          <cell r="U7">
            <v>18226.51167</v>
          </cell>
        </row>
        <row r="10">
          <cell r="U10">
            <v>99107.443339999998</v>
          </cell>
        </row>
        <row r="11">
          <cell r="U11">
            <v>0</v>
          </cell>
        </row>
        <row r="12">
          <cell r="U12">
            <v>-33242.560279999998</v>
          </cell>
        </row>
        <row r="14">
          <cell r="U14">
            <v>17376.24727</v>
          </cell>
        </row>
        <row r="16">
          <cell r="U16">
            <v>675510.1860499999</v>
          </cell>
        </row>
        <row r="18">
          <cell r="U18">
            <v>88576.817719999992</v>
          </cell>
        </row>
        <row r="21">
          <cell r="U21">
            <v>18883.888750000002</v>
          </cell>
        </row>
        <row r="22">
          <cell r="U22">
            <v>13293.900589999997</v>
          </cell>
        </row>
        <row r="25">
          <cell r="U25">
            <v>1314.75026</v>
          </cell>
        </row>
        <row r="31">
          <cell r="U31">
            <v>173655.83</v>
          </cell>
        </row>
        <row r="32">
          <cell r="U32">
            <v>16201.85</v>
          </cell>
        </row>
        <row r="33">
          <cell r="U33">
            <v>14536.76</v>
          </cell>
        </row>
        <row r="35">
          <cell r="U35">
            <v>186678.02</v>
          </cell>
        </row>
        <row r="38">
          <cell r="U38">
            <v>76843.539999999994</v>
          </cell>
        </row>
        <row r="40">
          <cell r="U40">
            <v>81616.168904444436</v>
          </cell>
        </row>
        <row r="41">
          <cell r="U41">
            <v>16.199000000000002</v>
          </cell>
        </row>
        <row r="42">
          <cell r="U42">
            <v>17179.995849999999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  <cell r="G13">
            <v>2131430.55822</v>
          </cell>
          <cell r="L13">
            <v>2154214.1404900001</v>
          </cell>
          <cell r="Q13">
            <v>2153349.5349300001</v>
          </cell>
          <cell r="V13">
            <v>3331144.0780799999</v>
          </cell>
          <cell r="AA13">
            <v>6050842.7314300006</v>
          </cell>
          <cell r="AF13">
            <v>2305216.4473900003</v>
          </cell>
          <cell r="AK13">
            <v>6414560.7518499997</v>
          </cell>
          <cell r="AP13">
            <v>951149.90148</v>
          </cell>
          <cell r="AU13">
            <v>1255059.3241699999</v>
          </cell>
          <cell r="AZ13">
            <v>3508901.6687799999</v>
          </cell>
          <cell r="BE13">
            <v>3392513.3018200002</v>
          </cell>
          <cell r="BJ13">
            <v>1787912.7866</v>
          </cell>
          <cell r="BO13">
            <v>2133442.4111799998</v>
          </cell>
        </row>
        <row r="14">
          <cell r="B14">
            <v>49640.606359999998</v>
          </cell>
          <cell r="G14">
            <v>53755.260130000002</v>
          </cell>
          <cell r="L14">
            <v>101838.35599</v>
          </cell>
          <cell r="Q14">
            <v>116825.10532</v>
          </cell>
          <cell r="V14">
            <v>110813.68720000001</v>
          </cell>
          <cell r="AA14">
            <v>114464.54091000001</v>
          </cell>
          <cell r="AF14">
            <v>33958.755239999999</v>
          </cell>
          <cell r="AK14">
            <v>108097.40334999998</v>
          </cell>
          <cell r="AP14">
            <v>15173.343069999999</v>
          </cell>
          <cell r="AU14">
            <v>17178.093090000002</v>
          </cell>
          <cell r="AZ14">
            <v>111361.38555000001</v>
          </cell>
          <cell r="BE14">
            <v>91717.117679999996</v>
          </cell>
          <cell r="BJ14">
            <v>30796.630499999999</v>
          </cell>
          <cell r="BO14">
            <v>36654.777289999998</v>
          </cell>
        </row>
        <row r="15">
          <cell r="B15">
            <v>13013.33491</v>
          </cell>
          <cell r="G15">
            <v>45411.730900000002</v>
          </cell>
          <cell r="L15">
            <v>52434.46514</v>
          </cell>
          <cell r="Q15">
            <v>61485.47821999999</v>
          </cell>
          <cell r="V15">
            <v>96105.251430000004</v>
          </cell>
          <cell r="AA15">
            <v>130909.61536999998</v>
          </cell>
          <cell r="AF15">
            <v>56368.610119999998</v>
          </cell>
          <cell r="AK15">
            <v>156698.79757000002</v>
          </cell>
          <cell r="AP15">
            <v>15242.31322</v>
          </cell>
          <cell r="AU15">
            <v>19545.30975</v>
          </cell>
          <cell r="AZ15">
            <v>82614.891919999995</v>
          </cell>
          <cell r="BE15">
            <v>76977.516029999999</v>
          </cell>
          <cell r="BJ15">
            <v>30294.001880000003</v>
          </cell>
          <cell r="BO15">
            <v>36298.625930000002</v>
          </cell>
        </row>
        <row r="16">
          <cell r="B16">
            <v>95245.006540000002</v>
          </cell>
          <cell r="G16">
            <v>199471.93754000001</v>
          </cell>
          <cell r="L16">
            <v>109816.15482</v>
          </cell>
          <cell r="Q16">
            <v>199813.89206000001</v>
          </cell>
          <cell r="V16">
            <v>221410.64808000001</v>
          </cell>
          <cell r="AA16">
            <v>226523.05884000001</v>
          </cell>
          <cell r="AF16">
            <v>207729.30823</v>
          </cell>
          <cell r="AK16">
            <v>637698.40983000002</v>
          </cell>
          <cell r="AP16">
            <v>97503.122480000005</v>
          </cell>
          <cell r="AU16">
            <v>127797.83098999999</v>
          </cell>
          <cell r="AZ16">
            <v>353948.00396</v>
          </cell>
          <cell r="BE16">
            <v>345522.49932999996</v>
          </cell>
          <cell r="BJ16">
            <v>182516.08912000002</v>
          </cell>
          <cell r="BO16">
            <v>228446.89343</v>
          </cell>
        </row>
        <row r="17">
          <cell r="B17">
            <v>0</v>
          </cell>
          <cell r="G17">
            <v>0</v>
          </cell>
          <cell r="L17">
            <v>4640.2862999999998</v>
          </cell>
          <cell r="Q17">
            <v>0</v>
          </cell>
          <cell r="V17">
            <v>0</v>
          </cell>
          <cell r="AA17">
            <v>0</v>
          </cell>
          <cell r="AF17">
            <v>0</v>
          </cell>
          <cell r="AK17">
            <v>1174.9935500000001</v>
          </cell>
          <cell r="AP17">
            <v>0</v>
          </cell>
          <cell r="AU17">
            <v>0</v>
          </cell>
          <cell r="AZ17">
            <v>0</v>
          </cell>
          <cell r="BE17">
            <v>0</v>
          </cell>
          <cell r="BJ17">
            <v>0</v>
          </cell>
          <cell r="BO17">
            <v>1786.79153</v>
          </cell>
        </row>
        <row r="18">
          <cell r="B18">
            <v>165.95109000000002</v>
          </cell>
          <cell r="G18">
            <v>19239.536849999997</v>
          </cell>
          <cell r="L18">
            <v>2728.4674499999996</v>
          </cell>
          <cell r="Q18">
            <v>0</v>
          </cell>
          <cell r="V18">
            <v>0</v>
          </cell>
          <cell r="AA18">
            <v>0</v>
          </cell>
          <cell r="AF18">
            <v>0</v>
          </cell>
          <cell r="AK18">
            <v>155046.59354</v>
          </cell>
          <cell r="AP18">
            <v>0</v>
          </cell>
          <cell r="AU18">
            <v>5888.0674899999995</v>
          </cell>
          <cell r="AZ18">
            <v>0</v>
          </cell>
          <cell r="BE18">
            <v>8077.4830700000011</v>
          </cell>
          <cell r="BJ18">
            <v>0</v>
          </cell>
          <cell r="BO18">
            <v>0</v>
          </cell>
        </row>
        <row r="19">
          <cell r="B19">
            <v>794749.23932000017</v>
          </cell>
          <cell r="G19">
            <v>1813552.0927999998</v>
          </cell>
          <cell r="L19">
            <v>1882756.4107899999</v>
          </cell>
          <cell r="Q19">
            <v>1775225.0593300001</v>
          </cell>
          <cell r="V19">
            <v>2902814.4913699995</v>
          </cell>
          <cell r="AA19">
            <v>5578945.5163100008</v>
          </cell>
          <cell r="AF19">
            <v>2007159.7738000005</v>
          </cell>
          <cell r="AK19">
            <v>5355844.5540099991</v>
          </cell>
          <cell r="AP19">
            <v>823231.12271000003</v>
          </cell>
          <cell r="AU19">
            <v>1084650.0228499998</v>
          </cell>
          <cell r="AZ19">
            <v>2960977.3873500004</v>
          </cell>
          <cell r="BE19">
            <v>2870218.6857099999</v>
          </cell>
          <cell r="BJ19">
            <v>1544306.0650999998</v>
          </cell>
          <cell r="BO19">
            <v>1830255.3229999996</v>
          </cell>
        </row>
        <row r="20">
          <cell r="B20">
            <v>12836.38739</v>
          </cell>
          <cell r="G20">
            <v>91772.888040000005</v>
          </cell>
          <cell r="L20">
            <v>166735.28958000001</v>
          </cell>
          <cell r="Q20">
            <v>79666.924169999998</v>
          </cell>
          <cell r="V20">
            <v>29216.267530000005</v>
          </cell>
          <cell r="AA20">
            <v>75462.425159999999</v>
          </cell>
          <cell r="AF20">
            <v>59438.514250000007</v>
          </cell>
          <cell r="AK20">
            <v>57572.601269999999</v>
          </cell>
          <cell r="AP20">
            <v>6735.7876399999996</v>
          </cell>
          <cell r="AU20">
            <v>29125.386259999999</v>
          </cell>
          <cell r="AZ20">
            <v>196187.84112999999</v>
          </cell>
          <cell r="BE20">
            <v>54921.512579999995</v>
          </cell>
          <cell r="BJ20">
            <v>44685.940500000004</v>
          </cell>
          <cell r="BO20">
            <v>158950.38527999999</v>
          </cell>
        </row>
        <row r="21">
          <cell r="B21">
            <v>807585.62671000022</v>
          </cell>
          <cell r="G21">
            <v>1905324.9808399999</v>
          </cell>
          <cell r="L21">
            <v>2049491.70037</v>
          </cell>
          <cell r="Q21">
            <v>1854891.9835000001</v>
          </cell>
          <cell r="V21">
            <v>2932030.7588999993</v>
          </cell>
          <cell r="AA21">
            <v>5654407.9414700009</v>
          </cell>
          <cell r="AF21">
            <v>2066598.2880500006</v>
          </cell>
          <cell r="AK21">
            <v>5413417.1552799996</v>
          </cell>
          <cell r="AP21">
            <v>829966.91035000002</v>
          </cell>
          <cell r="AU21">
            <v>1113775.4091099999</v>
          </cell>
          <cell r="AZ21">
            <v>3157165.2284800005</v>
          </cell>
          <cell r="BE21">
            <v>2925140.1982899997</v>
          </cell>
          <cell r="BJ21">
            <v>1588992.0055999998</v>
          </cell>
          <cell r="BO21">
            <v>1989205.7082799997</v>
          </cell>
        </row>
        <row r="22">
          <cell r="B22">
            <v>644710.39243000001</v>
          </cell>
          <cell r="G22">
            <v>1526310.98019</v>
          </cell>
          <cell r="L22">
            <v>1535825.04773</v>
          </cell>
          <cell r="Q22">
            <v>1457109.8788300001</v>
          </cell>
          <cell r="V22">
            <v>2444709.96117</v>
          </cell>
          <cell r="AA22">
            <v>4693172.2241599998</v>
          </cell>
          <cell r="AF22">
            <v>1815647.5281700003</v>
          </cell>
          <cell r="AK22">
            <v>4626746.0164299998</v>
          </cell>
          <cell r="AP22">
            <v>744791.16226999997</v>
          </cell>
          <cell r="AU22">
            <v>935748.97956000012</v>
          </cell>
          <cell r="AZ22">
            <v>2561497.1239700001</v>
          </cell>
          <cell r="BE22">
            <v>2461278.6980400002</v>
          </cell>
          <cell r="BJ22">
            <v>1341935.24425</v>
          </cell>
          <cell r="BO22">
            <v>1682749.8909999998</v>
          </cell>
        </row>
        <row r="23">
          <cell r="B23">
            <v>80</v>
          </cell>
          <cell r="G23">
            <v>80</v>
          </cell>
          <cell r="L23">
            <v>75</v>
          </cell>
          <cell r="Q23">
            <v>79</v>
          </cell>
          <cell r="V23">
            <v>83</v>
          </cell>
          <cell r="AA23">
            <v>83</v>
          </cell>
          <cell r="AF23">
            <v>88</v>
          </cell>
          <cell r="AK23">
            <v>85</v>
          </cell>
          <cell r="AP23">
            <v>90</v>
          </cell>
          <cell r="AU23">
            <v>84</v>
          </cell>
          <cell r="AZ23">
            <v>81</v>
          </cell>
          <cell r="BE23">
            <v>84</v>
          </cell>
          <cell r="BJ23">
            <v>84</v>
          </cell>
          <cell r="BO23">
            <v>85</v>
          </cell>
        </row>
        <row r="24">
          <cell r="B24">
            <v>90214.480780000013</v>
          </cell>
          <cell r="G24">
            <v>218195.43587999998</v>
          </cell>
          <cell r="L24">
            <v>295266.24816000002</v>
          </cell>
          <cell r="Q24">
            <v>338590.56016999995</v>
          </cell>
          <cell r="V24">
            <v>256027.37588000004</v>
          </cell>
          <cell r="AA24">
            <v>477919.09296000004</v>
          </cell>
          <cell r="AF24">
            <v>181347.06318</v>
          </cell>
          <cell r="AK24">
            <v>447185.23613000009</v>
          </cell>
          <cell r="AP24">
            <v>50724.966850000004</v>
          </cell>
          <cell r="AU24">
            <v>83023.523950000003</v>
          </cell>
          <cell r="AZ24">
            <v>308524.35311000003</v>
          </cell>
          <cell r="BE24">
            <v>280913.78626999998</v>
          </cell>
          <cell r="BJ24">
            <v>169092.80001000001</v>
          </cell>
          <cell r="BO24">
            <v>184460.51316</v>
          </cell>
        </row>
        <row r="25">
          <cell r="B25">
            <v>11</v>
          </cell>
          <cell r="G25">
            <v>11</v>
          </cell>
          <cell r="L25">
            <v>14</v>
          </cell>
          <cell r="Q25">
            <v>18</v>
          </cell>
          <cell r="V25">
            <v>9</v>
          </cell>
          <cell r="AA25">
            <v>8</v>
          </cell>
          <cell r="AF25">
            <v>9</v>
          </cell>
          <cell r="AK25">
            <v>8</v>
          </cell>
          <cell r="AP25">
            <v>6</v>
          </cell>
          <cell r="AU25">
            <v>7</v>
          </cell>
          <cell r="AZ25">
            <v>10</v>
          </cell>
          <cell r="BE25">
            <v>10</v>
          </cell>
          <cell r="BJ25">
            <v>11</v>
          </cell>
          <cell r="BO25">
            <v>9</v>
          </cell>
        </row>
        <row r="26">
          <cell r="B26">
            <v>72660.753500000195</v>
          </cell>
          <cell r="G26">
            <v>160818.56476999985</v>
          </cell>
          <cell r="L26">
            <v>218400.40447999997</v>
          </cell>
          <cell r="Q26">
            <v>59191.544500000076</v>
          </cell>
          <cell r="V26">
            <v>231293.42184999926</v>
          </cell>
          <cell r="AA26">
            <v>483316.6243500011</v>
          </cell>
          <cell r="AF26">
            <v>69603.696700000262</v>
          </cell>
          <cell r="AK26">
            <v>339485.90271999966</v>
          </cell>
          <cell r="AP26">
            <v>34450.781230000044</v>
          </cell>
          <cell r="AU26">
            <v>95002.905599999765</v>
          </cell>
          <cell r="AZ26">
            <v>287143.75140000042</v>
          </cell>
          <cell r="BE26">
            <v>182947.71397999959</v>
          </cell>
          <cell r="BJ26">
            <v>77963.961339999805</v>
          </cell>
          <cell r="BO26">
            <v>121995.30411999984</v>
          </cell>
        </row>
        <row r="27">
          <cell r="B27">
            <v>20206.4575</v>
          </cell>
          <cell r="G27">
            <v>35256.412839999997</v>
          </cell>
          <cell r="L27">
            <v>49389.567479999998</v>
          </cell>
          <cell r="Q27">
            <v>59325.114969999995</v>
          </cell>
          <cell r="V27">
            <v>42790.251220000006</v>
          </cell>
          <cell r="AA27">
            <v>46879.407670000001</v>
          </cell>
          <cell r="AF27">
            <v>37304.08887</v>
          </cell>
          <cell r="AK27">
            <v>114988.76191999999</v>
          </cell>
          <cell r="AP27">
            <v>10788.14176</v>
          </cell>
          <cell r="AU27">
            <v>19054.038690000001</v>
          </cell>
          <cell r="AZ27">
            <v>42597.992579999998</v>
          </cell>
          <cell r="BE27">
            <v>46145.089899999999</v>
          </cell>
          <cell r="BJ27">
            <v>26882.092730000004</v>
          </cell>
          <cell r="BO27">
            <v>45137.356039999999</v>
          </cell>
        </row>
        <row r="28">
          <cell r="B28">
            <v>10583.848099999999</v>
          </cell>
          <cell r="G28">
            <v>0</v>
          </cell>
          <cell r="L28">
            <v>9302.2999400000008</v>
          </cell>
          <cell r="Q28">
            <v>13275.768</v>
          </cell>
          <cell r="V28">
            <v>0</v>
          </cell>
          <cell r="AA28">
            <v>12055.59938</v>
          </cell>
          <cell r="AF28">
            <v>13477.509569999998</v>
          </cell>
          <cell r="AK28">
            <v>3484.4262799999997</v>
          </cell>
          <cell r="AP28">
            <v>586.79047000000003</v>
          </cell>
          <cell r="AU28">
            <v>107.48517000000001</v>
          </cell>
          <cell r="AZ28">
            <v>11443.575000000001</v>
          </cell>
          <cell r="BE28">
            <v>0</v>
          </cell>
          <cell r="BJ28">
            <v>3917.777</v>
          </cell>
          <cell r="BO28">
            <v>3941.7861500000004</v>
          </cell>
        </row>
        <row r="29">
          <cell r="B29">
            <v>41870.447900000188</v>
          </cell>
          <cell r="G29">
            <v>125562.15192999985</v>
          </cell>
          <cell r="L29">
            <v>159708.53705999997</v>
          </cell>
          <cell r="Q29">
            <v>-13409.338469999919</v>
          </cell>
          <cell r="V29">
            <v>188503.17062999925</v>
          </cell>
          <cell r="AA29">
            <v>424381.61730000109</v>
          </cell>
          <cell r="AF29">
            <v>18822.098260000264</v>
          </cell>
          <cell r="AK29">
            <v>221012.71451999969</v>
          </cell>
          <cell r="AP29">
            <v>23075.849000000046</v>
          </cell>
          <cell r="AU29">
            <v>75841.381739999764</v>
          </cell>
          <cell r="AZ29">
            <v>233102.18382000041</v>
          </cell>
          <cell r="BE29">
            <v>136802.6240799996</v>
          </cell>
          <cell r="BJ29">
            <v>47164.091609999799</v>
          </cell>
          <cell r="BO29">
            <v>72916.161929999842</v>
          </cell>
        </row>
        <row r="30">
          <cell r="B30">
            <v>5</v>
          </cell>
          <cell r="G30">
            <v>7</v>
          </cell>
          <cell r="L30">
            <v>8</v>
          </cell>
          <cell r="Q30">
            <v>-1</v>
          </cell>
          <cell r="V30">
            <v>6</v>
          </cell>
          <cell r="AA30">
            <v>8</v>
          </cell>
          <cell r="AF30">
            <v>1</v>
          </cell>
          <cell r="AK30">
            <v>4</v>
          </cell>
          <cell r="AP30">
            <v>3</v>
          </cell>
          <cell r="AU30">
            <v>7</v>
          </cell>
          <cell r="AZ30">
            <v>7</v>
          </cell>
          <cell r="BE30">
            <v>5</v>
          </cell>
          <cell r="BJ30">
            <v>3</v>
          </cell>
          <cell r="BO30">
            <v>4</v>
          </cell>
        </row>
        <row r="31">
          <cell r="B31">
            <v>6284.6079200000004</v>
          </cell>
          <cell r="G31">
            <v>10325.406439999999</v>
          </cell>
          <cell r="L31">
            <v>14526.868640000001</v>
          </cell>
          <cell r="Q31">
            <v>0</v>
          </cell>
          <cell r="V31">
            <v>0</v>
          </cell>
          <cell r="AA31">
            <v>0</v>
          </cell>
          <cell r="AF31">
            <v>0</v>
          </cell>
          <cell r="AK31">
            <v>0</v>
          </cell>
          <cell r="AP31">
            <v>0</v>
          </cell>
          <cell r="AU31">
            <v>256.93329</v>
          </cell>
          <cell r="AZ31">
            <v>32064.422879999998</v>
          </cell>
          <cell r="BE31">
            <v>9412.2531899999994</v>
          </cell>
          <cell r="BJ31">
            <v>0</v>
          </cell>
          <cell r="BO31">
            <v>0</v>
          </cell>
        </row>
        <row r="32">
          <cell r="B32">
            <v>35585.839980000186</v>
          </cell>
          <cell r="G32">
            <v>115236.74548999986</v>
          </cell>
          <cell r="L32">
            <v>145181.66841999997</v>
          </cell>
          <cell r="Q32">
            <v>-13409.338469999919</v>
          </cell>
          <cell r="V32">
            <v>188503.17062999925</v>
          </cell>
          <cell r="AA32">
            <v>424381.61730000109</v>
          </cell>
          <cell r="AF32">
            <v>18822.098260000264</v>
          </cell>
          <cell r="AK32">
            <v>221012.71451999969</v>
          </cell>
          <cell r="AP32">
            <v>23075.849000000046</v>
          </cell>
          <cell r="AU32">
            <v>75584.448449999763</v>
          </cell>
          <cell r="AZ32">
            <v>201037.76094000041</v>
          </cell>
          <cell r="BE32">
            <v>127390.3708899996</v>
          </cell>
          <cell r="BJ32">
            <v>47164.091609999799</v>
          </cell>
          <cell r="BO32">
            <v>72916.161929999842</v>
          </cell>
        </row>
        <row r="33">
          <cell r="B33">
            <v>4</v>
          </cell>
          <cell r="G33">
            <v>6</v>
          </cell>
          <cell r="L33">
            <v>7</v>
          </cell>
          <cell r="Q33">
            <v>-1</v>
          </cell>
          <cell r="V33">
            <v>6</v>
          </cell>
          <cell r="AA33">
            <v>8</v>
          </cell>
          <cell r="AF33">
            <v>1</v>
          </cell>
          <cell r="AK33">
            <v>4</v>
          </cell>
          <cell r="AP33">
            <v>3</v>
          </cell>
          <cell r="AU33">
            <v>7</v>
          </cell>
          <cell r="AZ33">
            <v>6</v>
          </cell>
          <cell r="BE33">
            <v>4</v>
          </cell>
          <cell r="BJ33">
            <v>3</v>
          </cell>
          <cell r="BO33">
            <v>4</v>
          </cell>
        </row>
        <row r="37">
          <cell r="B37">
            <v>227893.25040000002</v>
          </cell>
          <cell r="G37">
            <v>620835.32050000003</v>
          </cell>
          <cell r="L37">
            <v>602193.97722</v>
          </cell>
          <cell r="Q37">
            <v>549264.69200000004</v>
          </cell>
          <cell r="V37">
            <v>1254685.4244600001</v>
          </cell>
          <cell r="AA37">
            <v>378732.95892</v>
          </cell>
          <cell r="AF37">
            <v>128706.60802</v>
          </cell>
          <cell r="AK37">
            <v>1091545.89793</v>
          </cell>
          <cell r="AP37">
            <v>36467.642869999996</v>
          </cell>
          <cell r="AU37">
            <v>135486.28815000001</v>
          </cell>
          <cell r="AZ37">
            <v>489934.37247</v>
          </cell>
          <cell r="BE37">
            <v>541377.60880999989</v>
          </cell>
          <cell r="BJ37">
            <v>329722.02500999998</v>
          </cell>
          <cell r="BO37">
            <v>144810.14173</v>
          </cell>
        </row>
        <row r="38">
          <cell r="B38">
            <v>3035.74566</v>
          </cell>
          <cell r="G38">
            <v>0</v>
          </cell>
          <cell r="L38">
            <v>0</v>
          </cell>
          <cell r="Q38">
            <v>0</v>
          </cell>
          <cell r="V38">
            <v>0</v>
          </cell>
          <cell r="AA38">
            <v>0</v>
          </cell>
          <cell r="AF38">
            <v>0</v>
          </cell>
          <cell r="AK38">
            <v>0</v>
          </cell>
          <cell r="AP38">
            <v>0</v>
          </cell>
          <cell r="AU38">
            <v>0</v>
          </cell>
          <cell r="AZ38">
            <v>5282.3742699999993</v>
          </cell>
          <cell r="BE38">
            <v>0</v>
          </cell>
          <cell r="BJ38">
            <v>0</v>
          </cell>
          <cell r="BO38">
            <v>0</v>
          </cell>
        </row>
        <row r="39">
          <cell r="B39">
            <v>5914.2905899999996</v>
          </cell>
          <cell r="G39">
            <v>0</v>
          </cell>
          <cell r="L39">
            <v>35994.539619999996</v>
          </cell>
          <cell r="Q39">
            <v>2742.1337599999997</v>
          </cell>
          <cell r="V39">
            <v>33972.027119999999</v>
          </cell>
          <cell r="AA39">
            <v>176765.02012</v>
          </cell>
          <cell r="AF39">
            <v>13938.903060000001</v>
          </cell>
          <cell r="AK39">
            <v>6849.40906</v>
          </cell>
          <cell r="AP39">
            <v>7076.88321</v>
          </cell>
          <cell r="AU39">
            <v>3101.4096800000002</v>
          </cell>
          <cell r="AZ39">
            <v>45901.596680000002</v>
          </cell>
          <cell r="BE39">
            <v>297.63963000000001</v>
          </cell>
          <cell r="BJ39">
            <v>27098.184590000001</v>
          </cell>
          <cell r="BO39">
            <v>6323.31538</v>
          </cell>
        </row>
        <row r="41">
          <cell r="B41">
            <v>161315.26999999999</v>
          </cell>
          <cell r="G41">
            <v>267942.95</v>
          </cell>
          <cell r="L41">
            <v>215571.09</v>
          </cell>
          <cell r="Q41">
            <v>259405.68</v>
          </cell>
          <cell r="V41">
            <v>388365.13</v>
          </cell>
          <cell r="AA41">
            <v>663928.18999999994</v>
          </cell>
          <cell r="AF41">
            <v>289503.21999999997</v>
          </cell>
          <cell r="AK41">
            <v>897613.94</v>
          </cell>
          <cell r="AP41">
            <v>111407.2</v>
          </cell>
          <cell r="AU41">
            <v>190889.92</v>
          </cell>
          <cell r="AZ41">
            <v>1067666.18</v>
          </cell>
          <cell r="BE41">
            <v>548796.22</v>
          </cell>
          <cell r="BJ41">
            <v>298842.63</v>
          </cell>
          <cell r="BO41">
            <v>343141.63</v>
          </cell>
        </row>
        <row r="42">
          <cell r="B42">
            <v>1.5237362374914485</v>
          </cell>
          <cell r="G42">
            <v>1.1313934393498986</v>
          </cell>
          <cell r="L42">
            <v>0.90062532481505919</v>
          </cell>
          <cell r="Q42">
            <v>1.0841951490592046</v>
          </cell>
          <cell r="V42">
            <v>1.0492749902353693</v>
          </cell>
          <cell r="AA42">
            <v>0.98752421360451381</v>
          </cell>
          <cell r="AF42">
            <v>1.1302751995154372</v>
          </cell>
          <cell r="AK42">
            <v>1.2594043103684227</v>
          </cell>
          <cell r="AP42">
            <v>1.0541606516910134</v>
          </cell>
          <cell r="AU42">
            <v>1.3688669905194799</v>
          </cell>
          <cell r="AZ42">
            <v>2.7384624953998569</v>
          </cell>
          <cell r="BE42">
            <v>1.4559017284767191</v>
          </cell>
          <cell r="BJ42">
            <v>1.5043148022419317</v>
          </cell>
          <cell r="BO42">
            <v>1.4475547377404416</v>
          </cell>
        </row>
        <row r="44">
          <cell r="B44">
            <v>66936.14</v>
          </cell>
          <cell r="G44">
            <v>188222.31</v>
          </cell>
          <cell r="L44">
            <v>160902.51</v>
          </cell>
          <cell r="Q44">
            <v>184438.27</v>
          </cell>
          <cell r="V44">
            <v>492969.09</v>
          </cell>
          <cell r="AA44">
            <v>381284.78</v>
          </cell>
          <cell r="AF44">
            <v>360696.02</v>
          </cell>
          <cell r="AK44">
            <v>422942.31</v>
          </cell>
          <cell r="AP44">
            <v>80979.27</v>
          </cell>
          <cell r="AU44">
            <v>173819.46</v>
          </cell>
          <cell r="AZ44">
            <v>265561.02</v>
          </cell>
          <cell r="BE44">
            <v>264325.33</v>
          </cell>
          <cell r="BJ44">
            <v>390309.45</v>
          </cell>
          <cell r="BO44">
            <v>411047.67999999999</v>
          </cell>
        </row>
        <row r="45">
          <cell r="B45">
            <v>0.93441220596643149</v>
          </cell>
          <cell r="G45">
            <v>1.1098660836398657</v>
          </cell>
          <cell r="L45">
            <v>0.94289554148135102</v>
          </cell>
          <cell r="Q45">
            <v>1.1392033326497435</v>
          </cell>
          <cell r="V45">
            <v>1.8148254314293604</v>
          </cell>
          <cell r="AA45">
            <v>0.7311819929246669</v>
          </cell>
          <cell r="AF45">
            <v>1.7879374325874389</v>
          </cell>
          <cell r="AK45">
            <v>0.8227122855853416</v>
          </cell>
          <cell r="AP45">
            <v>0.97854736592026348</v>
          </cell>
          <cell r="AU45">
            <v>1.671789309068322</v>
          </cell>
          <cell r="AZ45">
            <v>0.93306729007593925</v>
          </cell>
          <cell r="BE45">
            <v>0.96654148589284949</v>
          </cell>
          <cell r="BJ45">
            <v>2.6177008652628957</v>
          </cell>
          <cell r="BO45">
            <v>2.1984426442610303</v>
          </cell>
        </row>
        <row r="46">
          <cell r="B46">
            <v>72456.5280588889</v>
          </cell>
          <cell r="G46">
            <v>166347.9271277778</v>
          </cell>
          <cell r="L46">
            <v>168510.93762000001</v>
          </cell>
          <cell r="Q46">
            <v>160496.6160611111</v>
          </cell>
          <cell r="V46">
            <v>250492.29381444445</v>
          </cell>
          <cell r="AA46">
            <v>555495.90278777794</v>
          </cell>
          <cell r="AF46">
            <v>209971.7855211111</v>
          </cell>
          <cell r="AK46">
            <v>521019.80266777769</v>
          </cell>
          <cell r="AP46">
            <v>84262.837672222216</v>
          </cell>
          <cell r="AU46">
            <v>112480.59886777779</v>
          </cell>
          <cell r="AZ46">
            <v>307619.26050777774</v>
          </cell>
          <cell r="BE46">
            <v>312350.80431444448</v>
          </cell>
          <cell r="BJ46">
            <v>151498.3546922222</v>
          </cell>
          <cell r="BO46">
            <v>178951.12943</v>
          </cell>
        </row>
        <row r="47">
          <cell r="B47">
            <v>70.5</v>
          </cell>
          <cell r="G47">
            <v>3274.4735000000001</v>
          </cell>
          <cell r="L47">
            <v>8.4</v>
          </cell>
          <cell r="Q47">
            <v>3304.5636500000001</v>
          </cell>
          <cell r="V47">
            <v>68.653990000000007</v>
          </cell>
          <cell r="AA47">
            <v>779.22649000000001</v>
          </cell>
          <cell r="AF47">
            <v>1213.2015200000001</v>
          </cell>
          <cell r="AK47">
            <v>1569.2726200000002</v>
          </cell>
          <cell r="AP47">
            <v>16.957360000000001</v>
          </cell>
          <cell r="AU47">
            <v>40.645129999999995</v>
          </cell>
          <cell r="AZ47">
            <v>1264.9362599999999</v>
          </cell>
          <cell r="BE47">
            <v>13.738940000000001</v>
          </cell>
          <cell r="BJ47">
            <v>5.1029999999999998</v>
          </cell>
          <cell r="BO47">
            <v>3743.8014700000003</v>
          </cell>
        </row>
        <row r="48">
          <cell r="B48">
            <v>10950.376250000001</v>
          </cell>
          <cell r="G48">
            <v>41756.265930000009</v>
          </cell>
          <cell r="L48">
            <v>63169.394820000001</v>
          </cell>
          <cell r="Q48">
            <v>56212.219530000002</v>
          </cell>
          <cell r="V48">
            <v>85812.790699999998</v>
          </cell>
          <cell r="AA48">
            <v>125403.54705000001</v>
          </cell>
          <cell r="AF48">
            <v>55731.602700000003</v>
          </cell>
          <cell r="AK48">
            <v>146233.31967999999</v>
          </cell>
          <cell r="AP48">
            <v>14230.3827</v>
          </cell>
          <cell r="AU48">
            <v>19212.99929</v>
          </cell>
          <cell r="AZ48">
            <v>55136.25505</v>
          </cell>
          <cell r="BE48">
            <v>78877.561740000005</v>
          </cell>
          <cell r="BJ48">
            <v>29583.558000000001</v>
          </cell>
          <cell r="BO48">
            <v>34635.432650000002</v>
          </cell>
        </row>
        <row r="52">
          <cell r="B52">
            <v>259348.50612999999</v>
          </cell>
          <cell r="G52">
            <v>271419.40344000002</v>
          </cell>
          <cell r="L52">
            <v>850900.08447999996</v>
          </cell>
          <cell r="Q52">
            <v>774438.46402999992</v>
          </cell>
          <cell r="V52">
            <v>366452.64130000002</v>
          </cell>
          <cell r="AA52">
            <v>407826.14331999997</v>
          </cell>
          <cell r="AF52">
            <v>223258.50438999999</v>
          </cell>
          <cell r="AK52">
            <v>232195.30088999998</v>
          </cell>
          <cell r="AP52">
            <v>35149.365149999998</v>
          </cell>
          <cell r="AU52">
            <v>0</v>
          </cell>
          <cell r="AZ52">
            <v>449936.43347000005</v>
          </cell>
          <cell r="BE52">
            <v>28005.19526</v>
          </cell>
          <cell r="BJ52">
            <v>274969.93212000001</v>
          </cell>
          <cell r="BO52">
            <v>116335.86171</v>
          </cell>
        </row>
        <row r="53">
          <cell r="B53">
            <v>271774.68754000001</v>
          </cell>
          <cell r="G53">
            <v>271419.40344000002</v>
          </cell>
          <cell r="L53">
            <v>874111.44435000001</v>
          </cell>
          <cell r="Q53">
            <v>792650.77501999994</v>
          </cell>
          <cell r="V53">
            <v>366452.64130000002</v>
          </cell>
          <cell r="AA53">
            <v>407826.14908</v>
          </cell>
          <cell r="AF53">
            <v>232097.18451999998</v>
          </cell>
          <cell r="AK53">
            <v>232195.30088999998</v>
          </cell>
          <cell r="AP53">
            <v>35149.366030000005</v>
          </cell>
          <cell r="AU53">
            <v>0</v>
          </cell>
          <cell r="AZ53">
            <v>470782.07052999997</v>
          </cell>
          <cell r="BE53">
            <v>28005.19526</v>
          </cell>
          <cell r="BJ53">
            <v>280404.58299999998</v>
          </cell>
          <cell r="BO53">
            <v>116335.86817999999</v>
          </cell>
        </row>
        <row r="54">
          <cell r="B54">
            <v>-1.6464423809228552</v>
          </cell>
          <cell r="G54">
            <v>0</v>
          </cell>
          <cell r="L54">
            <v>-2.0000032630627453</v>
          </cell>
          <cell r="Q54">
            <v>-1.2249960157368827</v>
          </cell>
          <cell r="V54">
            <v>0</v>
          </cell>
          <cell r="AA54">
            <v>0</v>
          </cell>
          <cell r="AF54">
            <v>-2.0000099857036751</v>
          </cell>
          <cell r="AK54">
            <v>0</v>
          </cell>
          <cell r="AP54">
            <v>0</v>
          </cell>
          <cell r="AU54">
            <v>0</v>
          </cell>
          <cell r="AZ54">
            <v>-2.0700696989885836</v>
          </cell>
          <cell r="BE54">
            <v>0</v>
          </cell>
          <cell r="BJ54">
            <v>-2.0000003238478916</v>
          </cell>
          <cell r="BO54">
            <v>0</v>
          </cell>
          <cell r="BT54">
            <v>-1.7367616104240913</v>
          </cell>
        </row>
        <row r="55">
          <cell r="B55">
            <v>-12426.181410000019</v>
          </cell>
          <cell r="G55">
            <v>0</v>
          </cell>
          <cell r="L55">
            <v>-23211.359870000044</v>
          </cell>
          <cell r="Q55">
            <v>-18212.310990000027</v>
          </cell>
          <cell r="V55">
            <v>0</v>
          </cell>
          <cell r="AA55">
            <v>-5.7600000291131437E-3</v>
          </cell>
          <cell r="AF55">
            <v>-8838.6801299999934</v>
          </cell>
          <cell r="AK55">
            <v>0</v>
          </cell>
          <cell r="AP55">
            <v>-8.800000068731606E-4</v>
          </cell>
          <cell r="AU55">
            <v>0</v>
          </cell>
          <cell r="AZ55">
            <v>-20845.637059999921</v>
          </cell>
          <cell r="BE55">
            <v>0</v>
          </cell>
          <cell r="BJ55">
            <v>-5434.6508799999719</v>
          </cell>
          <cell r="BO55">
            <v>-6.469999992987141E-3</v>
          </cell>
        </row>
        <row r="56">
          <cell r="B56">
            <v>89989.820849999989</v>
          </cell>
          <cell r="G56">
            <v>0</v>
          </cell>
          <cell r="L56">
            <v>130805.25219</v>
          </cell>
          <cell r="Q56">
            <v>246323.82887999999</v>
          </cell>
          <cell r="V56">
            <v>4.6000000000000001E-4</v>
          </cell>
          <cell r="AA56">
            <v>-5.7599999999999995E-3</v>
          </cell>
          <cell r="AF56">
            <v>108192.48462999999</v>
          </cell>
          <cell r="AK56">
            <v>0</v>
          </cell>
          <cell r="AP56">
            <v>-8.8000000000000003E-4</v>
          </cell>
          <cell r="AU56">
            <v>0</v>
          </cell>
          <cell r="AZ56">
            <v>182898.00737000001</v>
          </cell>
          <cell r="BE56">
            <v>0</v>
          </cell>
          <cell r="BJ56">
            <v>36659.154000000002</v>
          </cell>
          <cell r="BO56">
            <v>-6.4700000000000001E-3</v>
          </cell>
        </row>
        <row r="67">
          <cell r="B67">
            <v>95.122262524293717</v>
          </cell>
          <cell r="G67">
            <v>98.099638105862468</v>
          </cell>
          <cell r="L67" t="str">
            <v>100</v>
          </cell>
          <cell r="Q67">
            <v>97.127714697416749</v>
          </cell>
          <cell r="V67">
            <v>99.05459792370462</v>
          </cell>
          <cell r="AA67">
            <v>99.05265322258866</v>
          </cell>
          <cell r="AF67">
            <v>98.440126166573933</v>
          </cell>
          <cell r="AK67">
            <v>97.367256274285012</v>
          </cell>
          <cell r="AP67">
            <v>99.188626156385112</v>
          </cell>
          <cell r="AU67">
            <v>96.872599844368054</v>
          </cell>
          <cell r="AZ67">
            <v>87.617259764664595</v>
          </cell>
          <cell r="BE67">
            <v>96.304754419902324</v>
          </cell>
          <cell r="BJ67">
            <v>95.477492612337713</v>
          </cell>
          <cell r="BO67">
            <v>95.735382925469594</v>
          </cell>
        </row>
        <row r="72">
          <cell r="BO72">
            <v>36644.439666666665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2355275.7086999998</v>
          </cell>
        </row>
        <row r="6">
          <cell r="U6">
            <v>59161.533219999998</v>
          </cell>
        </row>
        <row r="7">
          <cell r="U7">
            <v>65695.421249999999</v>
          </cell>
        </row>
        <row r="10">
          <cell r="U10">
            <v>229972.90034999998</v>
          </cell>
        </row>
        <row r="11">
          <cell r="U11">
            <v>681.07136000000003</v>
          </cell>
        </row>
        <row r="12">
          <cell r="U12">
            <v>12528.629109999998</v>
          </cell>
        </row>
        <row r="14">
          <cell r="U14">
            <v>87097.162329999992</v>
          </cell>
        </row>
        <row r="16">
          <cell r="U16">
            <v>1720897.0233499999</v>
          </cell>
        </row>
        <row r="18">
          <cell r="U18">
            <v>232110.10549999995</v>
          </cell>
        </row>
        <row r="21">
          <cell r="U21">
            <v>39245.608320000007</v>
          </cell>
        </row>
        <row r="22">
          <cell r="U22">
            <v>7486.491</v>
          </cell>
        </row>
        <row r="25">
          <cell r="U25">
            <v>10153.790579999999</v>
          </cell>
        </row>
        <row r="31">
          <cell r="U31">
            <v>587420.21</v>
          </cell>
        </row>
        <row r="32">
          <cell r="U32">
            <v>0</v>
          </cell>
        </row>
        <row r="33">
          <cell r="U33">
            <v>0</v>
          </cell>
        </row>
        <row r="35">
          <cell r="U35">
            <v>329478.82</v>
          </cell>
        </row>
        <row r="38">
          <cell r="U38">
            <v>138629.28</v>
          </cell>
        </row>
        <row r="40">
          <cell r="U40">
            <v>194724.17269777777</v>
          </cell>
        </row>
        <row r="41">
          <cell r="U41">
            <v>2580.8186000000001</v>
          </cell>
        </row>
        <row r="42">
          <cell r="U42">
            <v>64461.240789999996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2490244.9438900002</v>
          </cell>
        </row>
        <row r="6">
          <cell r="U6">
            <v>83585.844270000001</v>
          </cell>
        </row>
        <row r="7">
          <cell r="U7">
            <v>92851.868099999992</v>
          </cell>
        </row>
        <row r="10">
          <cell r="U10">
            <v>134019.90362</v>
          </cell>
        </row>
        <row r="11">
          <cell r="U11">
            <v>5310.2461700000003</v>
          </cell>
        </row>
        <row r="12">
          <cell r="U12">
            <v>2916.2469499999997</v>
          </cell>
        </row>
        <row r="14">
          <cell r="U14">
            <v>174293.34964999999</v>
          </cell>
        </row>
        <row r="16">
          <cell r="U16">
            <v>1828965.7378799999</v>
          </cell>
        </row>
        <row r="18">
          <cell r="U18">
            <v>306964.89826000005</v>
          </cell>
        </row>
        <row r="21">
          <cell r="U21">
            <v>52789.606830000004</v>
          </cell>
        </row>
        <row r="22">
          <cell r="U22">
            <v>7332.5118999999995</v>
          </cell>
        </row>
        <row r="25">
          <cell r="U25">
            <v>20284.957730000002</v>
          </cell>
        </row>
        <row r="31">
          <cell r="U31">
            <v>760947.84</v>
          </cell>
        </row>
        <row r="32">
          <cell r="U32">
            <v>0</v>
          </cell>
        </row>
        <row r="33">
          <cell r="U33">
            <v>6372.61</v>
          </cell>
        </row>
        <row r="35">
          <cell r="U35">
            <v>257209.02</v>
          </cell>
        </row>
        <row r="38">
          <cell r="U38">
            <v>180017.16</v>
          </cell>
        </row>
        <row r="40">
          <cell r="U40">
            <v>199323.05997777783</v>
          </cell>
        </row>
        <row r="41">
          <cell r="U41">
            <v>0</v>
          </cell>
        </row>
        <row r="42">
          <cell r="U42">
            <v>87649.069439999992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3168476.6362899998</v>
          </cell>
        </row>
        <row r="6">
          <cell r="U6">
            <v>122107.01254999998</v>
          </cell>
        </row>
        <row r="7">
          <cell r="U7">
            <v>84739.590299999996</v>
          </cell>
        </row>
        <row r="10">
          <cell r="U10">
            <v>296705.35482999997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99596.348209999996</v>
          </cell>
        </row>
        <row r="16">
          <cell r="U16">
            <v>2330097.2134400001</v>
          </cell>
        </row>
        <row r="18">
          <cell r="U18">
            <v>326534.83015000005</v>
          </cell>
        </row>
        <row r="21">
          <cell r="U21">
            <v>64094.701639999999</v>
          </cell>
        </row>
        <row r="22">
          <cell r="U22">
            <v>13124.522439999999</v>
          </cell>
        </row>
        <row r="25">
          <cell r="U25">
            <v>0</v>
          </cell>
        </row>
        <row r="31">
          <cell r="U31">
            <v>591766.68999999994</v>
          </cell>
        </row>
        <row r="32">
          <cell r="U32">
            <v>0</v>
          </cell>
        </row>
        <row r="33">
          <cell r="U33">
            <v>2742.13</v>
          </cell>
        </row>
        <row r="35">
          <cell r="U35">
            <v>378413.64</v>
          </cell>
        </row>
        <row r="38">
          <cell r="U38">
            <v>254555.01</v>
          </cell>
        </row>
        <row r="40">
          <cell r="U40">
            <v>252296.65850666666</v>
          </cell>
        </row>
        <row r="41">
          <cell r="U41">
            <v>1130.73074</v>
          </cell>
        </row>
        <row r="42">
          <cell r="U42">
            <v>84831.497739999992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3291458.1298700003</v>
          </cell>
        </row>
        <row r="6">
          <cell r="U6">
            <v>138749.77572999999</v>
          </cell>
        </row>
        <row r="7">
          <cell r="U7">
            <v>144727.67194999999</v>
          </cell>
        </row>
        <row r="10">
          <cell r="U10">
            <v>229759.33918000001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43557.197870000004</v>
          </cell>
        </row>
        <row r="16">
          <cell r="U16">
            <v>2319226.9016799997</v>
          </cell>
        </row>
        <row r="18">
          <cell r="U18">
            <v>318088.79125000001</v>
          </cell>
        </row>
        <row r="21">
          <cell r="U21">
            <v>47962.803899999999</v>
          </cell>
        </row>
        <row r="22">
          <cell r="U22">
            <v>0</v>
          </cell>
        </row>
        <row r="25">
          <cell r="U25">
            <v>0</v>
          </cell>
        </row>
        <row r="31">
          <cell r="U31">
            <v>1177945.1499999999</v>
          </cell>
        </row>
        <row r="32">
          <cell r="U32">
            <v>0</v>
          </cell>
        </row>
        <row r="33">
          <cell r="U33">
            <v>23419.200000000001</v>
          </cell>
        </row>
        <row r="35">
          <cell r="U35">
            <v>432701.93</v>
          </cell>
        </row>
        <row r="38">
          <cell r="U38">
            <v>269054.21000000002</v>
          </cell>
        </row>
        <row r="40">
          <cell r="U40">
            <v>285914.87004777777</v>
          </cell>
        </row>
        <row r="41">
          <cell r="U41">
            <v>529.4</v>
          </cell>
        </row>
        <row r="42">
          <cell r="U42">
            <v>138085.30468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6024248.7708799997</v>
          </cell>
        </row>
        <row r="6">
          <cell r="U6">
            <v>132068.62549999999</v>
          </cell>
        </row>
        <row r="7">
          <cell r="U7">
            <v>193605.20352000001</v>
          </cell>
        </row>
        <row r="10">
          <cell r="U10">
            <v>297957.83770999999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98022.294420000006</v>
          </cell>
        </row>
        <row r="16">
          <cell r="U16">
            <v>4736909.0516400002</v>
          </cell>
        </row>
        <row r="18">
          <cell r="U18">
            <v>511584.69958999997</v>
          </cell>
        </row>
        <row r="21">
          <cell r="U21">
            <v>52828.714299999992</v>
          </cell>
        </row>
        <row r="22">
          <cell r="U22">
            <v>10408.713299999999</v>
          </cell>
        </row>
        <row r="25">
          <cell r="U25">
            <v>0</v>
          </cell>
        </row>
        <row r="31">
          <cell r="U31">
            <v>353426.88</v>
          </cell>
        </row>
        <row r="32">
          <cell r="U32">
            <v>0</v>
          </cell>
        </row>
        <row r="33">
          <cell r="U33">
            <v>220413.99</v>
          </cell>
        </row>
        <row r="35">
          <cell r="U35">
            <v>798994.04</v>
          </cell>
        </row>
        <row r="38">
          <cell r="U38">
            <v>409130.79</v>
          </cell>
        </row>
        <row r="40">
          <cell r="U40">
            <v>530542.43890777789</v>
          </cell>
        </row>
        <row r="41">
          <cell r="U41">
            <v>1345.1565000000001</v>
          </cell>
        </row>
        <row r="42">
          <cell r="U42">
            <v>189192.76902999997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2552143.7844699998</v>
          </cell>
        </row>
        <row r="6">
          <cell r="U6">
            <v>39567.666130000005</v>
          </cell>
        </row>
        <row r="7">
          <cell r="U7">
            <v>83198.99454</v>
          </cell>
        </row>
        <row r="10">
          <cell r="U10">
            <v>243415.49570999999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39062.415049999996</v>
          </cell>
        </row>
        <row r="16">
          <cell r="U16">
            <v>1970126.24553</v>
          </cell>
        </row>
        <row r="18">
          <cell r="U18">
            <v>202407.9094</v>
          </cell>
        </row>
        <row r="21">
          <cell r="U21">
            <v>38542.280930000001</v>
          </cell>
        </row>
        <row r="22">
          <cell r="U22">
            <v>12697.989890000001</v>
          </cell>
        </row>
        <row r="25">
          <cell r="U25">
            <v>0</v>
          </cell>
        </row>
        <row r="31">
          <cell r="U31">
            <v>125062.75</v>
          </cell>
        </row>
        <row r="32">
          <cell r="U32">
            <v>0</v>
          </cell>
        </row>
        <row r="33">
          <cell r="U33">
            <v>51648.91</v>
          </cell>
        </row>
        <row r="35">
          <cell r="U35">
            <v>335119.56</v>
          </cell>
        </row>
        <row r="38">
          <cell r="U38">
            <v>582393.48</v>
          </cell>
        </row>
        <row r="40">
          <cell r="U40">
            <v>219662.99078666663</v>
          </cell>
        </row>
        <row r="41">
          <cell r="U41">
            <v>324.64999999999998</v>
          </cell>
        </row>
        <row r="42">
          <cell r="U42">
            <v>88389.418269999995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K96"/>
  <sheetViews>
    <sheetView tabSelected="1" zoomScale="70" zoomScaleNormal="70" zoomScaleSheetLayoutView="70" workbookViewId="0">
      <pane xSplit="1" ySplit="9" topLeftCell="BQ68" activePane="bottomRight" state="frozen"/>
      <selection activeCell="A9" sqref="A9:XFD9"/>
      <selection pane="topRight" activeCell="A9" sqref="A9:XFD9"/>
      <selection pane="bottomLeft" activeCell="A9" sqref="A9:XFD9"/>
      <selection pane="bottomRight" activeCell="BV73" sqref="BV73"/>
    </sheetView>
  </sheetViews>
  <sheetFormatPr defaultColWidth="12.5703125" defaultRowHeight="15" x14ac:dyDescent="0.2"/>
  <cols>
    <col min="1" max="1" width="44.140625" style="2" customWidth="1"/>
    <col min="2" max="2" width="12.5703125" style="2" customWidth="1"/>
    <col min="3" max="4" width="12.5703125" style="2" bestFit="1" customWidth="1"/>
    <col min="5" max="5" width="10.42578125" style="2" customWidth="1"/>
    <col min="6" max="6" width="2.140625" style="2" customWidth="1"/>
    <col min="7" max="7" width="14.140625" style="2" bestFit="1" customWidth="1"/>
    <col min="8" max="8" width="12.85546875" style="2" bestFit="1" customWidth="1"/>
    <col min="9" max="9" width="13.85546875" style="2" bestFit="1" customWidth="1"/>
    <col min="10" max="10" width="9" style="2" customWidth="1"/>
    <col min="11" max="11" width="2.140625" style="2" customWidth="1"/>
    <col min="12" max="12" width="16" style="2" customWidth="1"/>
    <col min="13" max="13" width="16.42578125" style="2" customWidth="1"/>
    <col min="14" max="14" width="13.85546875" style="2" bestFit="1" customWidth="1"/>
    <col min="15" max="15" width="9" style="2" customWidth="1"/>
    <col min="16" max="16" width="2.140625" style="2" customWidth="1"/>
    <col min="17" max="17" width="15" style="2" customWidth="1"/>
    <col min="18" max="18" width="15.5703125" style="2" customWidth="1"/>
    <col min="19" max="19" width="13.85546875" style="2" bestFit="1" customWidth="1"/>
    <col min="20" max="20" width="10.5703125" style="2" bestFit="1" customWidth="1"/>
    <col min="21" max="21" width="1.5703125" style="2" customWidth="1"/>
    <col min="22" max="22" width="14.140625" style="2" bestFit="1" customWidth="1"/>
    <col min="23" max="23" width="12.85546875" style="2" bestFit="1" customWidth="1"/>
    <col min="24" max="24" width="13.85546875" style="2" bestFit="1" customWidth="1"/>
    <col min="25" max="25" width="9" style="2" customWidth="1"/>
    <col min="26" max="26" width="2.140625" style="2" customWidth="1"/>
    <col min="27" max="27" width="14.140625" style="2" bestFit="1" customWidth="1"/>
    <col min="28" max="28" width="12.85546875" style="2" bestFit="1" customWidth="1"/>
    <col min="29" max="29" width="13.85546875" style="2" bestFit="1" customWidth="1"/>
    <col min="30" max="30" width="9" style="2" customWidth="1"/>
    <col min="31" max="31" width="2.140625" style="2" customWidth="1"/>
    <col min="32" max="32" width="14.140625" style="2" bestFit="1" customWidth="1"/>
    <col min="33" max="33" width="12.85546875" style="2" bestFit="1" customWidth="1"/>
    <col min="34" max="34" width="13.85546875" style="2" bestFit="1" customWidth="1"/>
    <col min="35" max="35" width="9" style="2" customWidth="1"/>
    <col min="36" max="36" width="2.140625" style="2" customWidth="1"/>
    <col min="37" max="37" width="14.140625" style="2" bestFit="1" customWidth="1"/>
    <col min="38" max="38" width="12.85546875" style="2" bestFit="1" customWidth="1"/>
    <col min="39" max="39" width="13.85546875" style="2" bestFit="1" customWidth="1"/>
    <col min="40" max="40" width="9" style="2" customWidth="1"/>
    <col min="41" max="41" width="2.140625" style="2" customWidth="1"/>
    <col min="42" max="43" width="12.5703125" style="2" customWidth="1"/>
    <col min="44" max="44" width="12.5703125" style="2" bestFit="1" customWidth="1"/>
    <col min="45" max="45" width="9" style="2" customWidth="1"/>
    <col min="46" max="46" width="2.140625" style="2" customWidth="1"/>
    <col min="47" max="47" width="14.140625" style="2" bestFit="1" customWidth="1"/>
    <col min="48" max="48" width="12.85546875" style="2" bestFit="1" customWidth="1"/>
    <col min="49" max="49" width="13.85546875" style="2" bestFit="1" customWidth="1"/>
    <col min="50" max="50" width="9.5703125" style="2" bestFit="1" customWidth="1"/>
    <col min="51" max="51" width="2.140625" style="2" customWidth="1"/>
    <col min="52" max="52" width="14.140625" style="2" bestFit="1" customWidth="1"/>
    <col min="53" max="53" width="13" style="2" bestFit="1" customWidth="1"/>
    <col min="54" max="54" width="13.85546875" style="2" bestFit="1" customWidth="1"/>
    <col min="55" max="55" width="9" style="2" customWidth="1"/>
    <col min="56" max="56" width="2.140625" style="2" customWidth="1"/>
    <col min="57" max="57" width="14.140625" style="2" bestFit="1" customWidth="1"/>
    <col min="58" max="58" width="13.5703125" style="2" bestFit="1" customWidth="1"/>
    <col min="59" max="59" width="13.85546875" style="2" bestFit="1" customWidth="1"/>
    <col min="60" max="60" width="9.5703125" style="2" customWidth="1"/>
    <col min="61" max="61" width="2.140625" style="2" customWidth="1"/>
    <col min="62" max="62" width="14.140625" style="2" bestFit="1" customWidth="1"/>
    <col min="63" max="63" width="12.85546875" style="2" bestFit="1" customWidth="1"/>
    <col min="64" max="64" width="13.85546875" style="2" bestFit="1" customWidth="1"/>
    <col min="65" max="65" width="9" style="2" customWidth="1"/>
    <col min="66" max="66" width="2.140625" style="2" customWidth="1"/>
    <col min="67" max="67" width="14.140625" style="2" bestFit="1" customWidth="1"/>
    <col min="68" max="68" width="12.85546875" style="2" bestFit="1" customWidth="1"/>
    <col min="69" max="69" width="13.85546875" style="2" bestFit="1" customWidth="1"/>
    <col min="70" max="70" width="9.5703125" style="2" bestFit="1" customWidth="1"/>
    <col min="71" max="71" width="2.140625" style="2" customWidth="1"/>
    <col min="72" max="73" width="14.42578125" style="2" bestFit="1" customWidth="1"/>
    <col min="74" max="74" width="15" style="2" bestFit="1" customWidth="1"/>
    <col min="75" max="75" width="10.5703125" style="2" bestFit="1" customWidth="1"/>
    <col min="76" max="76" width="6.140625" style="2" customWidth="1"/>
    <col min="77" max="79" width="12.5703125" style="2"/>
    <col min="80" max="80" width="6.140625" style="2" customWidth="1"/>
    <col min="81" max="84" width="12.5703125" style="2"/>
    <col min="85" max="85" width="6.140625" style="2" customWidth="1"/>
    <col min="86" max="89" width="12.5703125" style="2"/>
    <col min="90" max="90" width="6.140625" style="2" customWidth="1"/>
    <col min="91" max="94" width="12.5703125" style="2"/>
    <col min="95" max="95" width="6.140625" style="2" customWidth="1"/>
    <col min="96" max="99" width="12.5703125" style="2"/>
    <col min="100" max="100" width="6.140625" style="2" customWidth="1"/>
    <col min="101" max="16384" width="12.5703125" style="2"/>
  </cols>
  <sheetData>
    <row r="1" spans="1:89" ht="18" customHeight="1" x14ac:dyDescent="0.25">
      <c r="A1" s="1" t="s">
        <v>0</v>
      </c>
      <c r="AF1" s="3" t="s">
        <v>1</v>
      </c>
      <c r="AG1" s="3" t="s">
        <v>1</v>
      </c>
    </row>
    <row r="2" spans="1:89" s="5" customFormat="1" ht="18" customHeight="1" x14ac:dyDescent="0.25">
      <c r="A2" s="4" t="str">
        <f>'[1]DON''T DELETE'!B2</f>
        <v>Financial Profile as of September 30, 2024</v>
      </c>
    </row>
    <row r="3" spans="1:89" s="5" customFormat="1" ht="18" customHeight="1" x14ac:dyDescent="0.25">
      <c r="A3" s="4" t="str">
        <f>'[1]DON''T DELETE'!B3</f>
        <v>With Comparative Figures as of September 30, 2023</v>
      </c>
    </row>
    <row r="4" spans="1:89" ht="18" customHeight="1" x14ac:dyDescent="0.2">
      <c r="A4" s="6" t="s">
        <v>2</v>
      </c>
      <c r="AA4" s="5"/>
      <c r="AB4" s="5"/>
      <c r="AF4" s="5"/>
      <c r="AG4" s="5"/>
    </row>
    <row r="5" spans="1:89" ht="20.100000000000001" customHeight="1" x14ac:dyDescent="0.25">
      <c r="B5" s="7"/>
      <c r="C5" s="7"/>
      <c r="D5" s="7"/>
      <c r="E5" s="7"/>
      <c r="F5" s="8"/>
      <c r="G5" s="7"/>
      <c r="H5" s="7"/>
      <c r="I5" s="7"/>
      <c r="J5" s="7"/>
      <c r="K5" s="8"/>
      <c r="L5" s="7"/>
      <c r="M5" s="7"/>
      <c r="N5" s="7"/>
      <c r="O5" s="7"/>
      <c r="P5" s="8"/>
      <c r="Q5" s="7"/>
      <c r="R5" s="7"/>
      <c r="S5" s="7"/>
      <c r="T5" s="7"/>
      <c r="U5" s="9"/>
      <c r="V5" s="7"/>
      <c r="W5" s="7"/>
      <c r="X5" s="7"/>
      <c r="Y5" s="7"/>
      <c r="Z5" s="8"/>
      <c r="AA5" s="7"/>
      <c r="AB5" s="7"/>
      <c r="AC5" s="7"/>
      <c r="AD5" s="7"/>
      <c r="AE5" s="8"/>
      <c r="AF5" s="7"/>
      <c r="AG5" s="7"/>
      <c r="AH5" s="7"/>
      <c r="AI5" s="7"/>
      <c r="AJ5" s="8"/>
      <c r="AK5" s="7"/>
      <c r="AL5" s="7"/>
      <c r="AM5" s="7"/>
      <c r="AN5" s="7"/>
      <c r="AO5" s="8"/>
      <c r="AP5" s="7"/>
      <c r="AQ5" s="7"/>
      <c r="AR5" s="7"/>
      <c r="AS5" s="7"/>
      <c r="AT5" s="8"/>
      <c r="AU5" s="10"/>
      <c r="AV5" s="10"/>
      <c r="AW5" s="10"/>
      <c r="AX5" s="10"/>
      <c r="AY5" s="8"/>
      <c r="AZ5" s="11"/>
      <c r="BA5" s="11"/>
      <c r="BB5" s="11"/>
      <c r="BC5" s="11"/>
      <c r="BD5" s="8"/>
      <c r="BE5" s="7"/>
      <c r="BF5" s="7"/>
      <c r="BG5" s="7"/>
      <c r="BH5" s="7"/>
      <c r="BI5" s="8"/>
      <c r="BJ5" s="7"/>
      <c r="BK5" s="7"/>
      <c r="BL5" s="7"/>
      <c r="BM5" s="7"/>
      <c r="BN5" s="8"/>
      <c r="BO5" s="7"/>
      <c r="BP5" s="7"/>
      <c r="BQ5" s="7"/>
      <c r="BR5" s="7"/>
      <c r="BS5" s="8"/>
      <c r="BT5" s="9"/>
      <c r="BU5" s="9"/>
      <c r="BV5" s="9"/>
      <c r="BW5" s="12"/>
      <c r="BX5" s="8"/>
      <c r="BY5" s="9"/>
      <c r="BZ5" s="9"/>
      <c r="CA5" s="12"/>
      <c r="CC5" s="9"/>
      <c r="CD5" s="9"/>
      <c r="CE5" s="9"/>
      <c r="CF5" s="9"/>
      <c r="CG5" s="8"/>
      <c r="CH5" s="9"/>
      <c r="CI5" s="9"/>
      <c r="CJ5" s="9"/>
      <c r="CK5" s="9"/>
    </row>
    <row r="6" spans="1:89" ht="20.100000000000001" customHeight="1" x14ac:dyDescent="0.25">
      <c r="B6" s="7" t="s">
        <v>3</v>
      </c>
      <c r="C6" s="7"/>
      <c r="D6" s="7"/>
      <c r="E6" s="7"/>
      <c r="F6" s="8"/>
      <c r="G6" s="7" t="s">
        <v>4</v>
      </c>
      <c r="H6" s="7"/>
      <c r="I6" s="7"/>
      <c r="J6" s="7"/>
      <c r="K6" s="8"/>
      <c r="L6" s="7" t="s">
        <v>5</v>
      </c>
      <c r="M6" s="7"/>
      <c r="N6" s="7"/>
      <c r="O6" s="7"/>
      <c r="P6" s="8"/>
      <c r="Q6" s="7" t="s">
        <v>6</v>
      </c>
      <c r="R6" s="7"/>
      <c r="S6" s="7"/>
      <c r="T6" s="7"/>
      <c r="U6" s="9"/>
      <c r="V6" s="7" t="s">
        <v>7</v>
      </c>
      <c r="W6" s="7"/>
      <c r="X6" s="7"/>
      <c r="Y6" s="7"/>
      <c r="Z6" s="8"/>
      <c r="AA6" s="7" t="s">
        <v>8</v>
      </c>
      <c r="AB6" s="7"/>
      <c r="AC6" s="7"/>
      <c r="AD6" s="7"/>
      <c r="AE6" s="8"/>
      <c r="AF6" s="7" t="s">
        <v>9</v>
      </c>
      <c r="AG6" s="7"/>
      <c r="AH6" s="7"/>
      <c r="AI6" s="7"/>
      <c r="AJ6" s="8"/>
      <c r="AK6" s="7" t="s">
        <v>10</v>
      </c>
      <c r="AL6" s="7"/>
      <c r="AM6" s="7"/>
      <c r="AN6" s="7"/>
      <c r="AO6" s="8"/>
      <c r="AP6" s="7" t="s">
        <v>11</v>
      </c>
      <c r="AQ6" s="7"/>
      <c r="AR6" s="7"/>
      <c r="AS6" s="7"/>
      <c r="AT6" s="8"/>
      <c r="AU6" s="7" t="s">
        <v>12</v>
      </c>
      <c r="AV6" s="7"/>
      <c r="AW6" s="7"/>
      <c r="AX6" s="7"/>
      <c r="AY6" s="8"/>
      <c r="AZ6" s="7" t="s">
        <v>13</v>
      </c>
      <c r="BA6" s="7"/>
      <c r="BB6" s="7"/>
      <c r="BC6" s="7"/>
      <c r="BD6" s="8"/>
      <c r="BE6" s="7" t="s">
        <v>14</v>
      </c>
      <c r="BF6" s="7"/>
      <c r="BG6" s="7"/>
      <c r="BH6" s="7"/>
      <c r="BI6" s="8"/>
      <c r="BJ6" s="7" t="s">
        <v>15</v>
      </c>
      <c r="BK6" s="7"/>
      <c r="BL6" s="7"/>
      <c r="BM6" s="7"/>
      <c r="BN6" s="8"/>
      <c r="BO6" s="7" t="s">
        <v>16</v>
      </c>
      <c r="BP6" s="7"/>
      <c r="BQ6" s="7"/>
      <c r="BR6" s="7"/>
      <c r="BS6" s="8"/>
      <c r="BT6" s="9" t="s">
        <v>17</v>
      </c>
      <c r="BU6" s="9"/>
      <c r="BV6" s="9"/>
      <c r="BW6" s="12"/>
      <c r="BX6" s="8"/>
      <c r="BY6" s="9"/>
      <c r="BZ6" s="9"/>
      <c r="CA6" s="12"/>
      <c r="CC6" s="9"/>
      <c r="CD6" s="9"/>
      <c r="CE6" s="9"/>
      <c r="CF6" s="9"/>
      <c r="CG6" s="8"/>
      <c r="CH6" s="9"/>
      <c r="CI6" s="9"/>
      <c r="CJ6" s="9"/>
      <c r="CK6" s="9"/>
    </row>
    <row r="7" spans="1:89" s="13" customFormat="1" x14ac:dyDescent="0.2">
      <c r="B7" s="14" t="s">
        <v>3</v>
      </c>
      <c r="C7" s="14" t="s">
        <v>3</v>
      </c>
      <c r="G7" s="14" t="s">
        <v>4</v>
      </c>
      <c r="H7" s="14" t="s">
        <v>4</v>
      </c>
      <c r="L7" s="14" t="s">
        <v>18</v>
      </c>
      <c r="M7" s="14" t="s">
        <v>18</v>
      </c>
      <c r="Q7" s="14" t="s">
        <v>19</v>
      </c>
      <c r="R7" s="14" t="s">
        <v>19</v>
      </c>
      <c r="V7" s="14" t="s">
        <v>7</v>
      </c>
      <c r="W7" s="14" t="s">
        <v>7</v>
      </c>
      <c r="AA7" s="14" t="s">
        <v>8</v>
      </c>
      <c r="AB7" s="14" t="s">
        <v>8</v>
      </c>
      <c r="AF7" s="14" t="s">
        <v>9</v>
      </c>
      <c r="AG7" s="14" t="s">
        <v>9</v>
      </c>
      <c r="AK7" s="14" t="s">
        <v>10</v>
      </c>
      <c r="AL7" s="14" t="s">
        <v>10</v>
      </c>
      <c r="AP7" s="14" t="s">
        <v>11</v>
      </c>
      <c r="AQ7" s="14" t="s">
        <v>11</v>
      </c>
      <c r="AU7" s="14" t="s">
        <v>12</v>
      </c>
      <c r="AV7" s="14" t="s">
        <v>12</v>
      </c>
      <c r="AZ7" s="14" t="s">
        <v>13</v>
      </c>
      <c r="BA7" s="14" t="s">
        <v>13</v>
      </c>
      <c r="BE7" s="14" t="s">
        <v>14</v>
      </c>
      <c r="BF7" s="14" t="s">
        <v>14</v>
      </c>
      <c r="BJ7" s="14" t="s">
        <v>15</v>
      </c>
      <c r="BK7" s="14" t="s">
        <v>15</v>
      </c>
      <c r="BO7" s="14" t="s">
        <v>16</v>
      </c>
      <c r="BP7" s="14" t="s">
        <v>16</v>
      </c>
      <c r="BT7" s="14"/>
      <c r="BU7" s="14"/>
    </row>
    <row r="8" spans="1:89" ht="18" customHeight="1" x14ac:dyDescent="0.2">
      <c r="B8" s="15">
        <v>2024</v>
      </c>
      <c r="C8" s="15">
        <v>2023</v>
      </c>
      <c r="D8" s="16" t="s">
        <v>20</v>
      </c>
      <c r="E8" s="16"/>
      <c r="F8" s="17"/>
      <c r="G8" s="15">
        <v>2024</v>
      </c>
      <c r="H8" s="15">
        <v>2023</v>
      </c>
      <c r="I8" s="16" t="s">
        <v>20</v>
      </c>
      <c r="J8" s="16"/>
      <c r="K8" s="17"/>
      <c r="L8" s="15">
        <v>2024</v>
      </c>
      <c r="M8" s="15">
        <v>2023</v>
      </c>
      <c r="N8" s="16" t="s">
        <v>20</v>
      </c>
      <c r="O8" s="16"/>
      <c r="P8" s="17"/>
      <c r="Q8" s="15">
        <v>2024</v>
      </c>
      <c r="R8" s="15">
        <v>2023</v>
      </c>
      <c r="S8" s="16" t="s">
        <v>20</v>
      </c>
      <c r="T8" s="16"/>
      <c r="U8" s="18"/>
      <c r="V8" s="15">
        <v>2024</v>
      </c>
      <c r="W8" s="15">
        <v>2023</v>
      </c>
      <c r="X8" s="16" t="s">
        <v>20</v>
      </c>
      <c r="Y8" s="16"/>
      <c r="Z8" s="17"/>
      <c r="AA8" s="15">
        <v>2024</v>
      </c>
      <c r="AB8" s="15">
        <v>2023</v>
      </c>
      <c r="AC8" s="16" t="s">
        <v>20</v>
      </c>
      <c r="AD8" s="16"/>
      <c r="AE8" s="17"/>
      <c r="AF8" s="15">
        <v>2024</v>
      </c>
      <c r="AG8" s="15">
        <v>2023</v>
      </c>
      <c r="AH8" s="16" t="s">
        <v>20</v>
      </c>
      <c r="AI8" s="16"/>
      <c r="AJ8" s="17"/>
      <c r="AK8" s="15">
        <v>2024</v>
      </c>
      <c r="AL8" s="15">
        <v>2023</v>
      </c>
      <c r="AM8" s="16" t="s">
        <v>20</v>
      </c>
      <c r="AN8" s="16"/>
      <c r="AO8" s="17"/>
      <c r="AP8" s="15">
        <v>2024</v>
      </c>
      <c r="AQ8" s="15">
        <v>2023</v>
      </c>
      <c r="AR8" s="16" t="s">
        <v>20</v>
      </c>
      <c r="AS8" s="16"/>
      <c r="AT8" s="17"/>
      <c r="AU8" s="15">
        <v>2024</v>
      </c>
      <c r="AV8" s="15">
        <v>2023</v>
      </c>
      <c r="AW8" s="16" t="s">
        <v>20</v>
      </c>
      <c r="AX8" s="16"/>
      <c r="AY8" s="17"/>
      <c r="AZ8" s="15">
        <v>2024</v>
      </c>
      <c r="BA8" s="15">
        <v>2023</v>
      </c>
      <c r="BB8" s="16" t="s">
        <v>20</v>
      </c>
      <c r="BC8" s="16"/>
      <c r="BD8" s="17"/>
      <c r="BE8" s="15">
        <v>2024</v>
      </c>
      <c r="BF8" s="15">
        <v>2023</v>
      </c>
      <c r="BG8" s="16" t="s">
        <v>20</v>
      </c>
      <c r="BH8" s="16"/>
      <c r="BI8" s="17"/>
      <c r="BJ8" s="15">
        <v>2024</v>
      </c>
      <c r="BK8" s="15">
        <v>2023</v>
      </c>
      <c r="BL8" s="16" t="s">
        <v>20</v>
      </c>
      <c r="BM8" s="16"/>
      <c r="BN8" s="17"/>
      <c r="BO8" s="15">
        <v>2024</v>
      </c>
      <c r="BP8" s="15">
        <v>2023</v>
      </c>
      <c r="BQ8" s="16" t="s">
        <v>20</v>
      </c>
      <c r="BR8" s="16"/>
      <c r="BS8" s="17"/>
      <c r="BT8" s="15">
        <v>2024</v>
      </c>
      <c r="BU8" s="15">
        <v>2023</v>
      </c>
      <c r="BV8" s="16" t="s">
        <v>20</v>
      </c>
      <c r="BW8" s="16"/>
    </row>
    <row r="9" spans="1:89" ht="18" customHeight="1" x14ac:dyDescent="0.2">
      <c r="B9" s="15" t="s">
        <v>21</v>
      </c>
      <c r="C9" s="15" t="s">
        <v>21</v>
      </c>
      <c r="D9" s="19" t="s">
        <v>22</v>
      </c>
      <c r="E9" s="19" t="s">
        <v>23</v>
      </c>
      <c r="G9" s="15" t="s">
        <v>21</v>
      </c>
      <c r="H9" s="15" t="s">
        <v>21</v>
      </c>
      <c r="I9" s="19" t="s">
        <v>22</v>
      </c>
      <c r="J9" s="19" t="s">
        <v>23</v>
      </c>
      <c r="L9" s="15" t="s">
        <v>21</v>
      </c>
      <c r="M9" s="15" t="s">
        <v>21</v>
      </c>
      <c r="N9" s="19" t="s">
        <v>22</v>
      </c>
      <c r="O9" s="19" t="s">
        <v>23</v>
      </c>
      <c r="Q9" s="15" t="s">
        <v>21</v>
      </c>
      <c r="R9" s="15" t="s">
        <v>21</v>
      </c>
      <c r="S9" s="19" t="s">
        <v>22</v>
      </c>
      <c r="T9" s="19" t="s">
        <v>23</v>
      </c>
      <c r="U9" s="19"/>
      <c r="V9" s="15" t="s">
        <v>21</v>
      </c>
      <c r="W9" s="15" t="s">
        <v>21</v>
      </c>
      <c r="X9" s="19" t="s">
        <v>22</v>
      </c>
      <c r="Y9" s="19" t="s">
        <v>23</v>
      </c>
      <c r="AA9" s="15" t="s">
        <v>21</v>
      </c>
      <c r="AB9" s="15" t="s">
        <v>21</v>
      </c>
      <c r="AC9" s="19" t="s">
        <v>22</v>
      </c>
      <c r="AD9" s="19" t="s">
        <v>23</v>
      </c>
      <c r="AF9" s="15" t="s">
        <v>21</v>
      </c>
      <c r="AG9" s="15" t="s">
        <v>21</v>
      </c>
      <c r="AH9" s="19" t="s">
        <v>22</v>
      </c>
      <c r="AI9" s="19" t="s">
        <v>23</v>
      </c>
      <c r="AK9" s="15" t="s">
        <v>21</v>
      </c>
      <c r="AL9" s="15" t="s">
        <v>21</v>
      </c>
      <c r="AM9" s="19" t="s">
        <v>22</v>
      </c>
      <c r="AN9" s="19" t="s">
        <v>23</v>
      </c>
      <c r="AP9" s="15" t="str">
        <f>'[1]DON''T DELETE'!$B$5</f>
        <v>September</v>
      </c>
      <c r="AQ9" s="15" t="str">
        <f>'[1]DON''T DELETE'!$B$5</f>
        <v>September</v>
      </c>
      <c r="AR9" s="19" t="s">
        <v>22</v>
      </c>
      <c r="AS9" s="19" t="s">
        <v>23</v>
      </c>
      <c r="AU9" s="15" t="str">
        <f>'[1]DON''T DELETE'!$B$5</f>
        <v>September</v>
      </c>
      <c r="AV9" s="15" t="str">
        <f>'[1]DON''T DELETE'!$B$5</f>
        <v>September</v>
      </c>
      <c r="AW9" s="19" t="s">
        <v>22</v>
      </c>
      <c r="AX9" s="19" t="s">
        <v>23</v>
      </c>
      <c r="AZ9" s="15" t="str">
        <f>'[1]DON''T DELETE'!$B$5</f>
        <v>September</v>
      </c>
      <c r="BA9" s="15" t="str">
        <f>'[1]DON''T DELETE'!$B$5</f>
        <v>September</v>
      </c>
      <c r="BB9" s="19" t="s">
        <v>22</v>
      </c>
      <c r="BC9" s="19" t="s">
        <v>23</v>
      </c>
      <c r="BE9" s="15" t="str">
        <f>'[1]DON''T DELETE'!$B$5</f>
        <v>September</v>
      </c>
      <c r="BF9" s="15" t="str">
        <f>'[1]DON''T DELETE'!$B$5</f>
        <v>September</v>
      </c>
      <c r="BG9" s="19" t="s">
        <v>22</v>
      </c>
      <c r="BH9" s="19" t="s">
        <v>23</v>
      </c>
      <c r="BJ9" s="15" t="str">
        <f>'[1]DON''T DELETE'!$B$5</f>
        <v>September</v>
      </c>
      <c r="BK9" s="15" t="str">
        <f>'[1]DON''T DELETE'!$B$5</f>
        <v>September</v>
      </c>
      <c r="BL9" s="19" t="s">
        <v>22</v>
      </c>
      <c r="BM9" s="19" t="s">
        <v>23</v>
      </c>
      <c r="BO9" s="15" t="str">
        <f>'[1]DON''T DELETE'!$B$5</f>
        <v>September</v>
      </c>
      <c r="BP9" s="15" t="str">
        <f>'[1]DON''T DELETE'!$B$5</f>
        <v>September</v>
      </c>
      <c r="BQ9" s="19" t="s">
        <v>22</v>
      </c>
      <c r="BR9" s="19" t="s">
        <v>23</v>
      </c>
      <c r="BT9" s="15" t="str">
        <f>'[1]DON''T DELETE'!$B$5</f>
        <v>September</v>
      </c>
      <c r="BU9" s="15" t="str">
        <f>'[1]DON''T DELETE'!$B$5</f>
        <v>September</v>
      </c>
      <c r="BV9" s="19" t="s">
        <v>22</v>
      </c>
      <c r="BW9" s="19" t="s">
        <v>23</v>
      </c>
    </row>
    <row r="10" spans="1:89" ht="12" customHeight="1" x14ac:dyDescent="0.2"/>
    <row r="11" spans="1:89" ht="15.75" x14ac:dyDescent="0.25">
      <c r="A11" s="1" t="s">
        <v>24</v>
      </c>
      <c r="B11" s="5"/>
      <c r="C11" s="5"/>
      <c r="G11" s="3"/>
      <c r="H11" s="3"/>
      <c r="L11" s="5"/>
      <c r="M11" s="5"/>
      <c r="Q11" s="3"/>
      <c r="R11" s="3"/>
      <c r="AP11" s="5"/>
      <c r="AQ11" s="5"/>
      <c r="AU11" s="5"/>
      <c r="AV11" s="5"/>
      <c r="BJ11" s="5"/>
      <c r="BK11" s="5"/>
    </row>
    <row r="12" spans="1:89" ht="12" customHeight="1" x14ac:dyDescent="0.2"/>
    <row r="13" spans="1:89" ht="14.25" customHeight="1" x14ac:dyDescent="0.2">
      <c r="A13" s="20" t="s">
        <v>25</v>
      </c>
      <c r="B13" s="21">
        <f>[2]FP!U5</f>
        <v>942736.83899000008</v>
      </c>
      <c r="C13" s="21">
        <f>[3]REG3!B13</f>
        <v>952814.13822000008</v>
      </c>
      <c r="D13" s="21">
        <f t="shared" ref="D13:D22" si="0">B13-C13</f>
        <v>-10077.299230000004</v>
      </c>
      <c r="E13" s="21">
        <f t="shared" ref="E13:E22" si="1">D13/C13*100</f>
        <v>-1.0576353588566509</v>
      </c>
      <c r="F13" s="21"/>
      <c r="G13" s="21">
        <f>[4]FP!U5</f>
        <v>2355275.7086999998</v>
      </c>
      <c r="H13" s="21">
        <f>[3]REG3!G13</f>
        <v>2131430.55822</v>
      </c>
      <c r="I13" s="21">
        <f t="shared" ref="I13:I22" si="2">G13-H13</f>
        <v>223845.15047999984</v>
      </c>
      <c r="J13" s="21">
        <f t="shared" ref="J13:J22" si="3">I13/H13*100</f>
        <v>10.502108530663902</v>
      </c>
      <c r="K13" s="21"/>
      <c r="L13" s="21">
        <f>[5]FP!U5</f>
        <v>2490244.9438900002</v>
      </c>
      <c r="M13" s="21">
        <f>[3]REG3!L13</f>
        <v>2154214.1404900001</v>
      </c>
      <c r="N13" s="21">
        <f t="shared" ref="N13:N22" si="4">L13-M13</f>
        <v>336030.80340000009</v>
      </c>
      <c r="O13" s="21">
        <f t="shared" ref="O13:O22" si="5">N13/M13*100</f>
        <v>15.598765094150115</v>
      </c>
      <c r="P13" s="21"/>
      <c r="Q13" s="21">
        <f>[6]FP!U5</f>
        <v>3168476.6362899998</v>
      </c>
      <c r="R13" s="21">
        <f>[3]REG3!Q13</f>
        <v>2153349.5349300001</v>
      </c>
      <c r="S13" s="21">
        <f t="shared" ref="S13:S22" si="6">Q13-R13</f>
        <v>1015127.1013599997</v>
      </c>
      <c r="T13" s="21">
        <f t="shared" ref="T13:T22" si="7">S13/R13*100</f>
        <v>47.14177075729598</v>
      </c>
      <c r="U13" s="21"/>
      <c r="V13" s="21">
        <f>[7]FP!U5</f>
        <v>3291458.1298700003</v>
      </c>
      <c r="W13" s="21">
        <f>[3]REG3!V13</f>
        <v>3331144.0780799999</v>
      </c>
      <c r="X13" s="21">
        <f t="shared" ref="X13:X22" si="8">V13-W13</f>
        <v>-39685.948209999595</v>
      </c>
      <c r="Y13" s="21">
        <f t="shared" ref="Y13:Y22" si="9">X13/W13*100</f>
        <v>-1.191360904235452</v>
      </c>
      <c r="Z13" s="21"/>
      <c r="AA13" s="21">
        <f>[8]FP!U5</f>
        <v>6024248.7708799997</v>
      </c>
      <c r="AB13" s="21">
        <f>[3]REG3!AA13</f>
        <v>6050842.7314300006</v>
      </c>
      <c r="AC13" s="21">
        <f t="shared" ref="AC13:AC22" si="10">AA13-AB13</f>
        <v>-26593.960550000891</v>
      </c>
      <c r="AD13" s="21">
        <f t="shared" ref="AD13:AD22" si="11">AC13/AB13*100</f>
        <v>-0.43950837478990173</v>
      </c>
      <c r="AE13" s="21"/>
      <c r="AF13" s="21">
        <f>[9]FP!U5</f>
        <v>2552143.7844699998</v>
      </c>
      <c r="AG13" s="21">
        <f>[3]REG3!AF13</f>
        <v>2305216.4473900003</v>
      </c>
      <c r="AH13" s="21">
        <f t="shared" ref="AH13:AH22" si="12">AF13-AG13</f>
        <v>246927.3370799995</v>
      </c>
      <c r="AI13" s="21">
        <f t="shared" ref="AI13:AI22" si="13">AH13/AG13*100</f>
        <v>10.711676873534987</v>
      </c>
      <c r="AJ13" s="21"/>
      <c r="AK13" s="21">
        <f>[10]FP!U5</f>
        <v>6155999.7698799996</v>
      </c>
      <c r="AL13" s="21">
        <f>[3]REG3!AK13</f>
        <v>6414560.7518499997</v>
      </c>
      <c r="AM13" s="21">
        <f t="shared" ref="AM13:AM22" si="14">AK13-AL13</f>
        <v>-258560.98197000008</v>
      </c>
      <c r="AN13" s="21">
        <f t="shared" ref="AN13:AN22" si="15">AM13/AL13*100</f>
        <v>-4.0308446980633779</v>
      </c>
      <c r="AO13" s="21"/>
      <c r="AP13" s="21">
        <f>[11]FP!U5</f>
        <v>1001939.2917399999</v>
      </c>
      <c r="AQ13" s="21">
        <f>[3]REG3!AP13</f>
        <v>951149.90148</v>
      </c>
      <c r="AR13" s="21">
        <f t="shared" ref="AR13:AR22" si="16">AP13-AQ13</f>
        <v>50789.390259999898</v>
      </c>
      <c r="AS13" s="21">
        <f>AR13/AQ13*100</f>
        <v>5.3397882059358919</v>
      </c>
      <c r="AT13" s="21"/>
      <c r="AU13" s="21">
        <f>[12]FP!U5</f>
        <v>994158.33432000014</v>
      </c>
      <c r="AV13" s="21">
        <f>[3]REG3!AU13</f>
        <v>1255059.3241699999</v>
      </c>
      <c r="AW13" s="21">
        <f t="shared" ref="AW13:AW22" si="17">AU13-AV13</f>
        <v>-260900.98984999978</v>
      </c>
      <c r="AX13" s="21">
        <f t="shared" ref="AX13:AX22" si="18">AW13/AV13*100</f>
        <v>-20.787940842759738</v>
      </c>
      <c r="AY13" s="21"/>
      <c r="AZ13" s="21">
        <f>[13]FP!U5</f>
        <v>3606360.9539200002</v>
      </c>
      <c r="BA13" s="21">
        <f>[3]REG3!AZ13</f>
        <v>3508901.6687799999</v>
      </c>
      <c r="BB13" s="21">
        <f t="shared" ref="BB13:BB22" si="19">AZ13-BA13</f>
        <v>97459.285140000284</v>
      </c>
      <c r="BC13" s="21">
        <f t="shared" ref="BC13:BC22" si="20">BB13/BA13*100</f>
        <v>2.7774869272379932</v>
      </c>
      <c r="BD13" s="21"/>
      <c r="BE13" s="21">
        <f>[14]FP!U5</f>
        <v>3266841.1936699999</v>
      </c>
      <c r="BF13" s="21">
        <f>[3]REG3!BE13</f>
        <v>3392513.3018200002</v>
      </c>
      <c r="BG13" s="21">
        <f t="shared" ref="BG13:BG22" si="21">BE13-BF13</f>
        <v>-125672.10815000022</v>
      </c>
      <c r="BH13" s="21">
        <f t="shared" ref="BH13:BH22" si="22">BG13/BF13*100</f>
        <v>-3.7043954428293682</v>
      </c>
      <c r="BI13" s="21"/>
      <c r="BJ13" s="21">
        <f>[15]FP!U5</f>
        <v>1627902.9910599999</v>
      </c>
      <c r="BK13" s="21">
        <f>[3]REG3!BJ13</f>
        <v>1787912.7866</v>
      </c>
      <c r="BL13" s="21">
        <f t="shared" ref="BL13:BL22" si="23">BJ13-BK13</f>
        <v>-160009.79554000008</v>
      </c>
      <c r="BM13" s="21">
        <f t="shared" ref="BM13:BM22" si="24">BL13/BK13*100</f>
        <v>-8.9495302421481142</v>
      </c>
      <c r="BN13" s="21"/>
      <c r="BO13" s="21">
        <f>[16]FP!U5</f>
        <v>2182696.59253</v>
      </c>
      <c r="BP13" s="21">
        <f>[3]REG3!BO13</f>
        <v>2133442.4111799998</v>
      </c>
      <c r="BQ13" s="21">
        <f t="shared" ref="BQ13:BQ22" si="25">BO13-BP13</f>
        <v>49254.181350000203</v>
      </c>
      <c r="BR13" s="21">
        <f t="shared" ref="BR13:BR22" si="26">BQ13/BP13*100</f>
        <v>2.3086717078413135</v>
      </c>
      <c r="BS13" s="21"/>
      <c r="BT13" s="21">
        <f t="shared" ref="BT13:BU18" si="27">+B13+G13+L13+Q13+V13+AA13+AF13+AK13+AP13+AU13+AZ13+BE13+BJ13+BO13</f>
        <v>39660483.94021</v>
      </c>
      <c r="BU13" s="21">
        <f t="shared" si="27"/>
        <v>38522551.774640001</v>
      </c>
      <c r="BV13" s="21">
        <f t="shared" ref="BV13:BV22" si="28">BT13-BU13</f>
        <v>1137932.1655699983</v>
      </c>
      <c r="BW13" s="21">
        <f t="shared" ref="BW13:BW18" si="29">BV13/BU13*100</f>
        <v>2.9539376628708092</v>
      </c>
      <c r="BX13" s="22"/>
      <c r="BY13" s="22"/>
      <c r="BZ13" s="22"/>
      <c r="CA13" s="22"/>
      <c r="CB13" s="22"/>
      <c r="CC13" s="22"/>
      <c r="CD13" s="22"/>
      <c r="CE13" s="22"/>
    </row>
    <row r="14" spans="1:89" ht="14.25" customHeight="1" x14ac:dyDescent="0.2">
      <c r="A14" s="20" t="s">
        <v>26</v>
      </c>
      <c r="B14" s="21">
        <f>[2]FP!U6</f>
        <v>55072.770709999997</v>
      </c>
      <c r="C14" s="21">
        <f>[3]REG3!B14</f>
        <v>49640.606359999998</v>
      </c>
      <c r="D14" s="21">
        <f t="shared" si="0"/>
        <v>5432.1643499999991</v>
      </c>
      <c r="E14" s="21">
        <f t="shared" si="1"/>
        <v>10.942985487738106</v>
      </c>
      <c r="F14" s="21"/>
      <c r="G14" s="21">
        <f>[4]FP!U6</f>
        <v>59161.533219999998</v>
      </c>
      <c r="H14" s="21">
        <f>[3]REG3!G14</f>
        <v>53755.260130000002</v>
      </c>
      <c r="I14" s="21">
        <f t="shared" si="2"/>
        <v>5406.2730899999951</v>
      </c>
      <c r="J14" s="21">
        <f t="shared" si="3"/>
        <v>10.057198266598725</v>
      </c>
      <c r="K14" s="21"/>
      <c r="L14" s="21">
        <f>[5]FP!U6</f>
        <v>83585.844270000001</v>
      </c>
      <c r="M14" s="21">
        <f>[3]REG3!L14</f>
        <v>101838.35599</v>
      </c>
      <c r="N14" s="21">
        <f t="shared" si="4"/>
        <v>-18252.511719999995</v>
      </c>
      <c r="O14" s="21">
        <f t="shared" si="5"/>
        <v>-17.923022757547557</v>
      </c>
      <c r="P14" s="21"/>
      <c r="Q14" s="21">
        <f>[6]FP!U6</f>
        <v>122107.01254999998</v>
      </c>
      <c r="R14" s="21">
        <f>[3]REG3!Q14</f>
        <v>116825.10532</v>
      </c>
      <c r="S14" s="21">
        <f t="shared" si="6"/>
        <v>5281.9072299999825</v>
      </c>
      <c r="T14" s="21">
        <f t="shared" si="7"/>
        <v>4.5212090462337811</v>
      </c>
      <c r="U14" s="21"/>
      <c r="V14" s="21">
        <f>[7]FP!U6</f>
        <v>138749.77572999999</v>
      </c>
      <c r="W14" s="21">
        <f>[3]REG3!V14</f>
        <v>110813.68720000001</v>
      </c>
      <c r="X14" s="21">
        <f t="shared" si="8"/>
        <v>27936.088529999979</v>
      </c>
      <c r="Y14" s="21">
        <f t="shared" si="9"/>
        <v>25.209962086705097</v>
      </c>
      <c r="Z14" s="21"/>
      <c r="AA14" s="21">
        <f>[8]FP!U6</f>
        <v>132068.62549999999</v>
      </c>
      <c r="AB14" s="21">
        <f>[3]REG3!AA14</f>
        <v>114464.54091000001</v>
      </c>
      <c r="AC14" s="21">
        <f t="shared" si="10"/>
        <v>17604.084589999984</v>
      </c>
      <c r="AD14" s="21">
        <f t="shared" si="11"/>
        <v>15.379509191271332</v>
      </c>
      <c r="AE14" s="21"/>
      <c r="AF14" s="21">
        <f>[9]FP!U6</f>
        <v>39567.666130000005</v>
      </c>
      <c r="AG14" s="21">
        <f>[3]REG3!AF14</f>
        <v>33958.755239999999</v>
      </c>
      <c r="AH14" s="21">
        <f t="shared" si="12"/>
        <v>5608.9108900000065</v>
      </c>
      <c r="AI14" s="21">
        <f t="shared" si="13"/>
        <v>16.516832994494667</v>
      </c>
      <c r="AJ14" s="21"/>
      <c r="AK14" s="21">
        <f>[10]FP!U6+AK18</f>
        <v>239083.12699999998</v>
      </c>
      <c r="AL14" s="21">
        <f>[3]REG3!AK14</f>
        <v>108097.40334999998</v>
      </c>
      <c r="AM14" s="21">
        <f t="shared" si="14"/>
        <v>130985.72365</v>
      </c>
      <c r="AN14" s="21">
        <f t="shared" si="15"/>
        <v>121.17379288556242</v>
      </c>
      <c r="AO14" s="21"/>
      <c r="AP14" s="21">
        <f>[11]FP!U6</f>
        <v>18652.14372</v>
      </c>
      <c r="AQ14" s="21">
        <f>[3]REG3!AP14</f>
        <v>15173.343069999999</v>
      </c>
      <c r="AR14" s="21">
        <f t="shared" si="16"/>
        <v>3478.800650000001</v>
      </c>
      <c r="AS14" s="21">
        <f t="shared" ref="AS14:AS21" si="30">AR14/AQ14*100</f>
        <v>22.92705459799507</v>
      </c>
      <c r="AT14" s="21"/>
      <c r="AU14" s="21">
        <f>[12]FP!U6</f>
        <v>18715.055970000001</v>
      </c>
      <c r="AV14" s="21">
        <f>[3]REG3!AU14</f>
        <v>17178.093090000002</v>
      </c>
      <c r="AW14" s="21">
        <f t="shared" si="17"/>
        <v>1536.9628799999991</v>
      </c>
      <c r="AX14" s="21">
        <f t="shared" si="18"/>
        <v>8.9472264002034176</v>
      </c>
      <c r="AY14" s="21"/>
      <c r="AZ14" s="21">
        <f>[13]FP!U6</f>
        <v>124813.21659999999</v>
      </c>
      <c r="BA14" s="21">
        <f>[3]REG3!AZ14</f>
        <v>111361.38555000001</v>
      </c>
      <c r="BB14" s="21">
        <f t="shared" si="19"/>
        <v>13451.831049999979</v>
      </c>
      <c r="BC14" s="21">
        <f t="shared" si="20"/>
        <v>12.079439370804398</v>
      </c>
      <c r="BD14" s="21"/>
      <c r="BE14" s="21">
        <f>[14]FP!U6</f>
        <v>102317.38182000001</v>
      </c>
      <c r="BF14" s="21">
        <f>[3]REG3!BE14</f>
        <v>91717.117679999996</v>
      </c>
      <c r="BG14" s="21">
        <f t="shared" si="21"/>
        <v>10600.264140000014</v>
      </c>
      <c r="BH14" s="21">
        <f t="shared" si="22"/>
        <v>11.557563525910416</v>
      </c>
      <c r="BI14" s="21"/>
      <c r="BJ14" s="21">
        <f>[15]FP!U6</f>
        <v>35555.543129999998</v>
      </c>
      <c r="BK14" s="21">
        <f>[3]REG3!BJ14</f>
        <v>30796.630499999999</v>
      </c>
      <c r="BL14" s="21">
        <f t="shared" si="23"/>
        <v>4758.9126299999989</v>
      </c>
      <c r="BM14" s="21">
        <f t="shared" si="24"/>
        <v>15.452705548420301</v>
      </c>
      <c r="BN14" s="21"/>
      <c r="BO14" s="21">
        <f>[16]FP!U6</f>
        <v>42211.464200000002</v>
      </c>
      <c r="BP14" s="21">
        <f>[3]REG3!BO14</f>
        <v>36654.777289999998</v>
      </c>
      <c r="BQ14" s="21">
        <f t="shared" si="25"/>
        <v>5556.686910000004</v>
      </c>
      <c r="BR14" s="21">
        <f t="shared" si="26"/>
        <v>15.15951622359456</v>
      </c>
      <c r="BS14" s="21"/>
      <c r="BT14" s="21">
        <f t="shared" si="27"/>
        <v>1211661.1605499999</v>
      </c>
      <c r="BU14" s="21">
        <f t="shared" si="27"/>
        <v>992275.06167999993</v>
      </c>
      <c r="BV14" s="21">
        <f t="shared" si="28"/>
        <v>219386.09886999999</v>
      </c>
      <c r="BW14" s="21">
        <f t="shared" si="29"/>
        <v>22.109403666616593</v>
      </c>
      <c r="BX14" s="22"/>
      <c r="BY14" s="22"/>
      <c r="BZ14" s="22"/>
      <c r="CA14" s="22"/>
      <c r="CB14" s="22"/>
      <c r="CC14" s="22"/>
      <c r="CD14" s="22"/>
      <c r="CE14" s="22"/>
    </row>
    <row r="15" spans="1:89" ht="14.25" customHeight="1" x14ac:dyDescent="0.2">
      <c r="A15" s="20" t="s">
        <v>27</v>
      </c>
      <c r="B15" s="21">
        <f>[2]FP!U7</f>
        <v>18226.51167</v>
      </c>
      <c r="C15" s="21">
        <f>[3]REG3!B15</f>
        <v>13013.33491</v>
      </c>
      <c r="D15" s="21">
        <f t="shared" si="0"/>
        <v>5213.1767600000003</v>
      </c>
      <c r="E15" s="21">
        <f t="shared" si="1"/>
        <v>40.060267379993228</v>
      </c>
      <c r="F15" s="21"/>
      <c r="G15" s="21">
        <f>[4]FP!U7</f>
        <v>65695.421249999999</v>
      </c>
      <c r="H15" s="21">
        <f>[3]REG3!G15</f>
        <v>45411.730900000002</v>
      </c>
      <c r="I15" s="21">
        <f t="shared" si="2"/>
        <v>20283.690349999997</v>
      </c>
      <c r="J15" s="21">
        <f t="shared" si="3"/>
        <v>44.666190757331378</v>
      </c>
      <c r="K15" s="21"/>
      <c r="L15" s="21">
        <f>[5]FP!U7</f>
        <v>92851.868099999992</v>
      </c>
      <c r="M15" s="21">
        <f>[3]REG3!L15</f>
        <v>52434.46514</v>
      </c>
      <c r="N15" s="21">
        <f t="shared" si="4"/>
        <v>40417.402959999992</v>
      </c>
      <c r="O15" s="21">
        <f t="shared" si="5"/>
        <v>77.081749288536741</v>
      </c>
      <c r="P15" s="21"/>
      <c r="Q15" s="21">
        <f>[6]FP!U7</f>
        <v>84739.590299999996</v>
      </c>
      <c r="R15" s="21">
        <f>[3]REG3!Q15</f>
        <v>61485.47821999999</v>
      </c>
      <c r="S15" s="21">
        <f t="shared" si="6"/>
        <v>23254.112080000006</v>
      </c>
      <c r="T15" s="21">
        <f t="shared" si="7"/>
        <v>37.82049477893775</v>
      </c>
      <c r="U15" s="21"/>
      <c r="V15" s="21">
        <f>[7]FP!U7</f>
        <v>144727.67194999999</v>
      </c>
      <c r="W15" s="21">
        <f>[3]REG3!V15</f>
        <v>96105.251430000004</v>
      </c>
      <c r="X15" s="21">
        <f t="shared" si="8"/>
        <v>48622.420519999985</v>
      </c>
      <c r="Y15" s="21">
        <f t="shared" si="9"/>
        <v>50.592886233084776</v>
      </c>
      <c r="Z15" s="21"/>
      <c r="AA15" s="21">
        <f>[8]FP!U7</f>
        <v>193605.20352000001</v>
      </c>
      <c r="AB15" s="21">
        <f>[3]REG3!AA15</f>
        <v>130909.61536999998</v>
      </c>
      <c r="AC15" s="21">
        <f t="shared" si="10"/>
        <v>62695.588150000025</v>
      </c>
      <c r="AD15" s="21">
        <f t="shared" si="11"/>
        <v>47.892271299398928</v>
      </c>
      <c r="AE15" s="21"/>
      <c r="AF15" s="21">
        <f>[9]FP!U7</f>
        <v>83198.99454</v>
      </c>
      <c r="AG15" s="21">
        <f>[3]REG3!AF15</f>
        <v>56368.610119999998</v>
      </c>
      <c r="AH15" s="21">
        <f t="shared" si="12"/>
        <v>26830.384420000002</v>
      </c>
      <c r="AI15" s="21">
        <f t="shared" si="13"/>
        <v>47.598094689371067</v>
      </c>
      <c r="AJ15" s="21"/>
      <c r="AK15" s="21">
        <f>[10]FP!U7</f>
        <v>230570.43234</v>
      </c>
      <c r="AL15" s="21">
        <f>[3]REG3!AK15</f>
        <v>156698.79757000002</v>
      </c>
      <c r="AM15" s="21">
        <f t="shared" si="14"/>
        <v>73871.634769999975</v>
      </c>
      <c r="AN15" s="21">
        <f t="shared" si="15"/>
        <v>47.142438816098931</v>
      </c>
      <c r="AO15" s="21"/>
      <c r="AP15" s="21">
        <f>[11]FP!U7</f>
        <v>23818.283199999998</v>
      </c>
      <c r="AQ15" s="21">
        <f>[3]REG3!AP15</f>
        <v>15242.31322</v>
      </c>
      <c r="AR15" s="21">
        <f t="shared" si="16"/>
        <v>8575.969979999998</v>
      </c>
      <c r="AS15" s="21">
        <f t="shared" si="30"/>
        <v>56.264228770388684</v>
      </c>
      <c r="AT15" s="21"/>
      <c r="AU15" s="21">
        <f>[12]FP!U7</f>
        <v>27505.831030000001</v>
      </c>
      <c r="AV15" s="21">
        <f>[3]REG3!AU15</f>
        <v>19545.30975</v>
      </c>
      <c r="AW15" s="21">
        <f t="shared" si="17"/>
        <v>7960.5212800000008</v>
      </c>
      <c r="AX15" s="21">
        <f t="shared" si="18"/>
        <v>40.728550132084763</v>
      </c>
      <c r="AY15" s="21"/>
      <c r="AZ15" s="21">
        <f>[13]FP!U7</f>
        <v>106645.4559</v>
      </c>
      <c r="BA15" s="21">
        <f>[3]REG3!AZ15</f>
        <v>82614.891919999995</v>
      </c>
      <c r="BB15" s="21">
        <f t="shared" si="19"/>
        <v>24030.563980000006</v>
      </c>
      <c r="BC15" s="21">
        <f t="shared" si="20"/>
        <v>29.08744830565168</v>
      </c>
      <c r="BD15" s="21"/>
      <c r="BE15" s="21">
        <f>[14]FP!U7</f>
        <v>103267.22680999999</v>
      </c>
      <c r="BF15" s="21">
        <f>[3]REG3!BE15</f>
        <v>76977.516029999999</v>
      </c>
      <c r="BG15" s="21">
        <f t="shared" si="21"/>
        <v>26289.710779999994</v>
      </c>
      <c r="BH15" s="21">
        <f t="shared" si="22"/>
        <v>34.152454035739808</v>
      </c>
      <c r="BI15" s="21"/>
      <c r="BJ15" s="21">
        <f>[15]FP!U7</f>
        <v>37693.187399999995</v>
      </c>
      <c r="BK15" s="21">
        <f>[3]REG3!BJ15</f>
        <v>30294.001880000003</v>
      </c>
      <c r="BL15" s="21">
        <f t="shared" si="23"/>
        <v>7399.1855199999918</v>
      </c>
      <c r="BM15" s="21">
        <f t="shared" si="24"/>
        <v>24.424589228288486</v>
      </c>
      <c r="BN15" s="21"/>
      <c r="BO15" s="21">
        <f>[16]FP!U7</f>
        <v>53614.218550000005</v>
      </c>
      <c r="BP15" s="21">
        <f>[3]REG3!BO15</f>
        <v>36298.625930000002</v>
      </c>
      <c r="BQ15" s="21">
        <f t="shared" si="25"/>
        <v>17315.592620000003</v>
      </c>
      <c r="BR15" s="21">
        <f t="shared" si="26"/>
        <v>47.703162795727359</v>
      </c>
      <c r="BS15" s="21"/>
      <c r="BT15" s="21">
        <f t="shared" si="27"/>
        <v>1266159.8965599998</v>
      </c>
      <c r="BU15" s="21">
        <f t="shared" si="27"/>
        <v>873399.94238999998</v>
      </c>
      <c r="BV15" s="21">
        <f t="shared" si="28"/>
        <v>392759.95416999981</v>
      </c>
      <c r="BW15" s="21">
        <f t="shared" si="29"/>
        <v>44.969084048166835</v>
      </c>
      <c r="BX15" s="22"/>
      <c r="BY15" s="22"/>
      <c r="BZ15" s="22"/>
      <c r="CA15" s="22"/>
      <c r="CB15" s="22"/>
      <c r="CC15" s="22"/>
      <c r="CD15" s="22"/>
      <c r="CE15" s="22"/>
    </row>
    <row r="16" spans="1:89" ht="14.25" customHeight="1" x14ac:dyDescent="0.2">
      <c r="A16" s="3" t="s">
        <v>28</v>
      </c>
      <c r="B16" s="21">
        <f>[2]FP!U10</f>
        <v>99107.443339999998</v>
      </c>
      <c r="C16" s="21">
        <f>[3]REG3!B16</f>
        <v>95245.006540000002</v>
      </c>
      <c r="D16" s="21">
        <f t="shared" si="0"/>
        <v>3862.4367999999959</v>
      </c>
      <c r="E16" s="21">
        <f t="shared" si="1"/>
        <v>4.0552643548592648</v>
      </c>
      <c r="F16" s="21"/>
      <c r="G16" s="21">
        <f>[4]FP!U10</f>
        <v>229972.90034999998</v>
      </c>
      <c r="H16" s="21">
        <f>[3]REG3!G16</f>
        <v>199471.93754000001</v>
      </c>
      <c r="I16" s="21">
        <f t="shared" si="2"/>
        <v>30500.962809999968</v>
      </c>
      <c r="J16" s="21">
        <f t="shared" si="3"/>
        <v>15.290854034986062</v>
      </c>
      <c r="K16" s="21"/>
      <c r="L16" s="21">
        <f>[5]FP!U10</f>
        <v>134019.90362</v>
      </c>
      <c r="M16" s="21">
        <f>[3]REG3!L16</f>
        <v>109816.15482</v>
      </c>
      <c r="N16" s="21">
        <f t="shared" si="4"/>
        <v>24203.748800000001</v>
      </c>
      <c r="O16" s="21">
        <f t="shared" si="5"/>
        <v>22.040244297091299</v>
      </c>
      <c r="P16" s="21"/>
      <c r="Q16" s="21">
        <f>[6]FP!U10</f>
        <v>296705.35482999997</v>
      </c>
      <c r="R16" s="21">
        <f>[3]REG3!Q16</f>
        <v>199813.89206000001</v>
      </c>
      <c r="S16" s="21">
        <f t="shared" si="6"/>
        <v>96891.462769999955</v>
      </c>
      <c r="T16" s="21">
        <f t="shared" si="7"/>
        <v>48.490854049780204</v>
      </c>
      <c r="U16" s="21"/>
      <c r="V16" s="21">
        <f>[7]FP!U10</f>
        <v>229759.33918000001</v>
      </c>
      <c r="W16" s="21">
        <f>[3]REG3!V16</f>
        <v>221410.64808000001</v>
      </c>
      <c r="X16" s="21">
        <f t="shared" si="8"/>
        <v>8348.6910999999964</v>
      </c>
      <c r="Y16" s="21">
        <f t="shared" si="9"/>
        <v>3.7706818404611915</v>
      </c>
      <c r="Z16" s="21"/>
      <c r="AA16" s="21">
        <f>[8]FP!U10</f>
        <v>297957.83770999999</v>
      </c>
      <c r="AB16" s="21">
        <f>[3]REG3!AA16</f>
        <v>226523.05884000001</v>
      </c>
      <c r="AC16" s="21">
        <f t="shared" si="10"/>
        <v>71434.77886999998</v>
      </c>
      <c r="AD16" s="21">
        <f t="shared" si="11"/>
        <v>31.535323262810294</v>
      </c>
      <c r="AE16" s="21"/>
      <c r="AF16" s="21">
        <f>[9]FP!U10</f>
        <v>243415.49570999999</v>
      </c>
      <c r="AG16" s="21">
        <f>[3]REG3!AF16</f>
        <v>207729.30823</v>
      </c>
      <c r="AH16" s="21">
        <f t="shared" si="12"/>
        <v>35686.187479999993</v>
      </c>
      <c r="AI16" s="21">
        <f t="shared" si="13"/>
        <v>17.179177933085825</v>
      </c>
      <c r="AJ16" s="21"/>
      <c r="AK16" s="21">
        <f>[10]FP!U10</f>
        <v>591901.76960999996</v>
      </c>
      <c r="AL16" s="21">
        <f>[3]REG3!AK16</f>
        <v>637698.40983000002</v>
      </c>
      <c r="AM16" s="21">
        <f t="shared" si="14"/>
        <v>-45796.640220000059</v>
      </c>
      <c r="AN16" s="21">
        <f t="shared" si="15"/>
        <v>-7.1815515789366167</v>
      </c>
      <c r="AO16" s="21"/>
      <c r="AP16" s="21">
        <f>[11]FP!U10</f>
        <v>97986.553400000004</v>
      </c>
      <c r="AQ16" s="21">
        <f>[3]REG3!AP16</f>
        <v>97503.122480000005</v>
      </c>
      <c r="AR16" s="21">
        <f t="shared" si="16"/>
        <v>483.43091999999888</v>
      </c>
      <c r="AS16" s="21">
        <f t="shared" si="30"/>
        <v>0.49581070606139921</v>
      </c>
      <c r="AT16" s="21"/>
      <c r="AU16" s="21">
        <f>[12]FP!U10</f>
        <v>101597.89807</v>
      </c>
      <c r="AV16" s="21">
        <f>[3]REG3!AU16</f>
        <v>127797.83098999999</v>
      </c>
      <c r="AW16" s="21">
        <f t="shared" si="17"/>
        <v>-26199.932919999992</v>
      </c>
      <c r="AX16" s="21">
        <f t="shared" si="18"/>
        <v>-20.501077926784301</v>
      </c>
      <c r="AY16" s="21"/>
      <c r="AZ16" s="21">
        <f>[13]FP!U10</f>
        <v>330778.49502999999</v>
      </c>
      <c r="BA16" s="21">
        <f>[3]REG3!AZ16</f>
        <v>353948.00396</v>
      </c>
      <c r="BB16" s="21">
        <f t="shared" si="19"/>
        <v>-23169.508930000011</v>
      </c>
      <c r="BC16" s="21">
        <f t="shared" si="20"/>
        <v>-6.5460205088819823</v>
      </c>
      <c r="BD16" s="21"/>
      <c r="BE16" s="21">
        <f>[14]FP!U10</f>
        <v>324941.94336000003</v>
      </c>
      <c r="BF16" s="21">
        <f>[3]REG3!BE16</f>
        <v>345522.49932999996</v>
      </c>
      <c r="BG16" s="21">
        <f t="shared" si="21"/>
        <v>-20580.555969999928</v>
      </c>
      <c r="BH16" s="21">
        <f t="shared" si="22"/>
        <v>-5.9563576930322988</v>
      </c>
      <c r="BI16" s="21"/>
      <c r="BJ16" s="21">
        <f>[15]FP!U10</f>
        <v>170674.41322000002</v>
      </c>
      <c r="BK16" s="21">
        <f>[3]REG3!BJ16</f>
        <v>182516.08912000002</v>
      </c>
      <c r="BL16" s="21">
        <f t="shared" si="23"/>
        <v>-11841.675900000002</v>
      </c>
      <c r="BM16" s="21">
        <f t="shared" si="24"/>
        <v>-6.4880175534631253</v>
      </c>
      <c r="BN16" s="21"/>
      <c r="BO16" s="21">
        <f>[16]FP!U10</f>
        <v>222535.44452000002</v>
      </c>
      <c r="BP16" s="21">
        <f>[3]REG3!BO16</f>
        <v>228446.89343</v>
      </c>
      <c r="BQ16" s="21">
        <f t="shared" si="25"/>
        <v>-5911.4489099999773</v>
      </c>
      <c r="BR16" s="21">
        <f>BQ16/BP16*100</f>
        <v>-2.5876687667943035</v>
      </c>
      <c r="BS16" s="21"/>
      <c r="BT16" s="21">
        <f t="shared" si="27"/>
        <v>3371354.7919499995</v>
      </c>
      <c r="BU16" s="21">
        <f t="shared" si="27"/>
        <v>3233442.8552500005</v>
      </c>
      <c r="BV16" s="21">
        <f t="shared" si="28"/>
        <v>137911.93669999903</v>
      </c>
      <c r="BW16" s="21">
        <f t="shared" si="29"/>
        <v>4.2651731567198548</v>
      </c>
      <c r="BX16" s="22"/>
      <c r="BY16" s="22"/>
      <c r="BZ16" s="22"/>
      <c r="CA16" s="22"/>
      <c r="CB16" s="22"/>
      <c r="CC16" s="22"/>
      <c r="CD16" s="22"/>
      <c r="CE16" s="22"/>
    </row>
    <row r="17" spans="1:83" ht="14.25" customHeight="1" x14ac:dyDescent="0.2">
      <c r="A17" s="20" t="s">
        <v>29</v>
      </c>
      <c r="B17" s="21">
        <f>[2]FP!U11</f>
        <v>0</v>
      </c>
      <c r="C17" s="21">
        <f>[3]REG3!B17</f>
        <v>0</v>
      </c>
      <c r="D17" s="21">
        <f t="shared" si="0"/>
        <v>0</v>
      </c>
      <c r="E17" s="21"/>
      <c r="F17" s="21"/>
      <c r="G17" s="21">
        <f>[4]FP!U11</f>
        <v>681.07136000000003</v>
      </c>
      <c r="H17" s="21">
        <f>[3]REG3!G17</f>
        <v>0</v>
      </c>
      <c r="I17" s="21">
        <f t="shared" si="2"/>
        <v>681.07136000000003</v>
      </c>
      <c r="J17" s="21"/>
      <c r="K17" s="21"/>
      <c r="L17" s="21">
        <f>[5]FP!U11</f>
        <v>5310.2461700000003</v>
      </c>
      <c r="M17" s="21">
        <f>[3]REG3!L17</f>
        <v>4640.2862999999998</v>
      </c>
      <c r="N17" s="21">
        <f t="shared" si="4"/>
        <v>669.95987000000059</v>
      </c>
      <c r="O17" s="21">
        <f t="shared" si="5"/>
        <v>14.437899445988938</v>
      </c>
      <c r="P17" s="21"/>
      <c r="Q17" s="21">
        <f>[6]FP!U11</f>
        <v>0</v>
      </c>
      <c r="R17" s="21">
        <f>[3]REG3!Q17</f>
        <v>0</v>
      </c>
      <c r="S17" s="21">
        <f t="shared" si="6"/>
        <v>0</v>
      </c>
      <c r="T17" s="21"/>
      <c r="U17" s="21"/>
      <c r="V17" s="21">
        <f>[7]FP!U11</f>
        <v>0</v>
      </c>
      <c r="W17" s="21">
        <f>[3]REG3!V17</f>
        <v>0</v>
      </c>
      <c r="X17" s="21">
        <f t="shared" si="8"/>
        <v>0</v>
      </c>
      <c r="Y17" s="21"/>
      <c r="Z17" s="21"/>
      <c r="AA17" s="21">
        <f>[8]FP!U11</f>
        <v>0</v>
      </c>
      <c r="AB17" s="21">
        <f>[3]REG3!AA17</f>
        <v>0</v>
      </c>
      <c r="AC17" s="21">
        <f t="shared" si="10"/>
        <v>0</v>
      </c>
      <c r="AD17" s="21"/>
      <c r="AE17" s="21"/>
      <c r="AF17" s="21">
        <f>[9]FP!U11</f>
        <v>0</v>
      </c>
      <c r="AG17" s="21">
        <f>[3]REG3!AF17</f>
        <v>0</v>
      </c>
      <c r="AH17" s="21">
        <f t="shared" si="12"/>
        <v>0</v>
      </c>
      <c r="AI17" s="21"/>
      <c r="AJ17" s="21"/>
      <c r="AK17" s="21">
        <f>[10]FP!U11</f>
        <v>1434.1118799999999</v>
      </c>
      <c r="AL17" s="21">
        <f>[3]REG3!AK17</f>
        <v>1174.9935500000001</v>
      </c>
      <c r="AM17" s="21">
        <f t="shared" si="14"/>
        <v>259.11832999999979</v>
      </c>
      <c r="AN17" s="21">
        <f t="shared" si="15"/>
        <v>22.052744885280411</v>
      </c>
      <c r="AO17" s="21"/>
      <c r="AP17" s="21">
        <f>[11]FP!U11</f>
        <v>0</v>
      </c>
      <c r="AQ17" s="21">
        <f>[3]REG3!AP17</f>
        <v>0</v>
      </c>
      <c r="AR17" s="21">
        <f t="shared" si="16"/>
        <v>0</v>
      </c>
      <c r="AS17" s="21"/>
      <c r="AT17" s="21"/>
      <c r="AU17" s="21">
        <f>[12]FP!U11</f>
        <v>0</v>
      </c>
      <c r="AV17" s="21">
        <f>[3]REG3!AU17</f>
        <v>0</v>
      </c>
      <c r="AW17" s="21">
        <f t="shared" si="17"/>
        <v>0</v>
      </c>
      <c r="AX17" s="21"/>
      <c r="AY17" s="21"/>
      <c r="AZ17" s="21">
        <f>[13]FP!U11</f>
        <v>0</v>
      </c>
      <c r="BA17" s="21">
        <f>[3]REG3!AZ17</f>
        <v>0</v>
      </c>
      <c r="BB17" s="21">
        <f t="shared" si="19"/>
        <v>0</v>
      </c>
      <c r="BC17" s="21"/>
      <c r="BD17" s="21"/>
      <c r="BE17" s="21">
        <f>[14]FP!U11</f>
        <v>0</v>
      </c>
      <c r="BF17" s="21">
        <f>[3]REG3!BE17</f>
        <v>0</v>
      </c>
      <c r="BG17" s="21">
        <f t="shared" si="21"/>
        <v>0</v>
      </c>
      <c r="BH17" s="21"/>
      <c r="BI17" s="21"/>
      <c r="BJ17" s="21">
        <f>[15]FP!U11</f>
        <v>0</v>
      </c>
      <c r="BK17" s="21">
        <f>[3]REG3!BJ17</f>
        <v>0</v>
      </c>
      <c r="BL17" s="21">
        <f t="shared" si="23"/>
        <v>0</v>
      </c>
      <c r="BM17" s="21"/>
      <c r="BN17" s="21"/>
      <c r="BO17" s="21">
        <f>[16]FP!U11</f>
        <v>2038.9864700000001</v>
      </c>
      <c r="BP17" s="21">
        <f>[3]REG3!BO17</f>
        <v>1786.79153</v>
      </c>
      <c r="BQ17" s="21">
        <f t="shared" si="25"/>
        <v>252.19494000000009</v>
      </c>
      <c r="BR17" s="21">
        <f>BQ17/BP17*100</f>
        <v>14.114402030996873</v>
      </c>
      <c r="BS17" s="21"/>
      <c r="BT17" s="21">
        <f t="shared" si="27"/>
        <v>9464.4158800000005</v>
      </c>
      <c r="BU17" s="21">
        <f t="shared" si="27"/>
        <v>7602.0713799999994</v>
      </c>
      <c r="BV17" s="21">
        <f t="shared" si="28"/>
        <v>1862.3445000000011</v>
      </c>
      <c r="BW17" s="21">
        <f t="shared" si="29"/>
        <v>24.497856004082948</v>
      </c>
      <c r="BX17" s="22"/>
      <c r="BY17" s="22"/>
      <c r="BZ17" s="22"/>
      <c r="CA17" s="22"/>
      <c r="CB17" s="22"/>
      <c r="CC17" s="22"/>
      <c r="CD17" s="22"/>
      <c r="CE17" s="22"/>
    </row>
    <row r="18" spans="1:83" ht="14.25" customHeight="1" x14ac:dyDescent="0.2">
      <c r="A18" s="23" t="s">
        <v>30</v>
      </c>
      <c r="B18" s="21">
        <f>[2]FP!U12</f>
        <v>-33242.560279999998</v>
      </c>
      <c r="C18" s="21">
        <f>[3]REG3!B18</f>
        <v>165.95109000000002</v>
      </c>
      <c r="D18" s="21">
        <f t="shared" si="0"/>
        <v>-33408.51137</v>
      </c>
      <c r="E18" s="21">
        <f t="shared" si="1"/>
        <v>-20131.540787107813</v>
      </c>
      <c r="F18" s="21"/>
      <c r="G18" s="21">
        <f>[4]FP!U12</f>
        <v>12528.629109999998</v>
      </c>
      <c r="H18" s="21">
        <f>[3]REG3!G18</f>
        <v>19239.536849999997</v>
      </c>
      <c r="I18" s="21">
        <f t="shared" si="2"/>
        <v>-6710.9077399999987</v>
      </c>
      <c r="J18" s="21">
        <f t="shared" si="3"/>
        <v>-34.880817518224198</v>
      </c>
      <c r="K18" s="21"/>
      <c r="L18" s="21">
        <f>[5]FP!U12</f>
        <v>2916.2469499999997</v>
      </c>
      <c r="M18" s="21">
        <f>[3]REG3!L18</f>
        <v>2728.4674499999996</v>
      </c>
      <c r="N18" s="21">
        <f t="shared" si="4"/>
        <v>187.7795000000001</v>
      </c>
      <c r="O18" s="21">
        <f t="shared" si="5"/>
        <v>6.8822334677292973</v>
      </c>
      <c r="P18" s="21"/>
      <c r="Q18" s="21">
        <f>[6]FP!U12</f>
        <v>0</v>
      </c>
      <c r="R18" s="21">
        <f>[3]REG3!Q18</f>
        <v>0</v>
      </c>
      <c r="S18" s="21">
        <f t="shared" si="6"/>
        <v>0</v>
      </c>
      <c r="T18" s="21"/>
      <c r="U18" s="21"/>
      <c r="V18" s="21">
        <f>[7]FP!U12</f>
        <v>0</v>
      </c>
      <c r="W18" s="21">
        <f>[3]REG3!V18</f>
        <v>0</v>
      </c>
      <c r="X18" s="21">
        <f t="shared" si="8"/>
        <v>0</v>
      </c>
      <c r="Y18" s="21"/>
      <c r="Z18" s="21"/>
      <c r="AA18" s="21">
        <f>[8]FP!U12</f>
        <v>0</v>
      </c>
      <c r="AB18" s="21">
        <f>[3]REG3!AA18</f>
        <v>0</v>
      </c>
      <c r="AC18" s="21">
        <f t="shared" si="10"/>
        <v>0</v>
      </c>
      <c r="AD18" s="21"/>
      <c r="AE18" s="21"/>
      <c r="AF18" s="21">
        <f>[9]FP!U12</f>
        <v>0</v>
      </c>
      <c r="AG18" s="21">
        <f>[3]REG3!AF18</f>
        <v>0</v>
      </c>
      <c r="AH18" s="21">
        <f t="shared" si="12"/>
        <v>0</v>
      </c>
      <c r="AI18" s="21"/>
      <c r="AJ18" s="21"/>
      <c r="AK18" s="21">
        <f>[10]FP!U12</f>
        <v>0</v>
      </c>
      <c r="AL18" s="21">
        <f>[3]REG3!AK18</f>
        <v>155046.59354</v>
      </c>
      <c r="AM18" s="21">
        <f t="shared" si="14"/>
        <v>-155046.59354</v>
      </c>
      <c r="AN18" s="21">
        <f t="shared" si="15"/>
        <v>-100</v>
      </c>
      <c r="AO18" s="21"/>
      <c r="AP18" s="21">
        <f>[11]FP!U12</f>
        <v>0</v>
      </c>
      <c r="AQ18" s="21">
        <f>[3]REG3!AP18</f>
        <v>0</v>
      </c>
      <c r="AR18" s="21">
        <f t="shared" si="16"/>
        <v>0</v>
      </c>
      <c r="AS18" s="21"/>
      <c r="AT18" s="21"/>
      <c r="AU18" s="21">
        <f>[12]FP!U12</f>
        <v>-35392.511949999993</v>
      </c>
      <c r="AV18" s="21">
        <f>[3]REG3!AU18</f>
        <v>5888.0674899999995</v>
      </c>
      <c r="AW18" s="21">
        <f t="shared" si="17"/>
        <v>-41280.579439999994</v>
      </c>
      <c r="AX18" s="21">
        <f t="shared" si="18"/>
        <v>-701.08876146730438</v>
      </c>
      <c r="AY18" s="21"/>
      <c r="AZ18" s="21">
        <f>[13]FP!U12</f>
        <v>0</v>
      </c>
      <c r="BA18" s="21">
        <f>[3]REG3!AZ18</f>
        <v>0</v>
      </c>
      <c r="BB18" s="21">
        <f t="shared" si="19"/>
        <v>0</v>
      </c>
      <c r="BC18" s="21"/>
      <c r="BD18" s="21"/>
      <c r="BE18" s="21">
        <f>[14]FP!U12</f>
        <v>2.0479300000000009</v>
      </c>
      <c r="BF18" s="21">
        <f>[3]REG3!BE18</f>
        <v>8077.4830700000011</v>
      </c>
      <c r="BG18" s="21">
        <f t="shared" si="21"/>
        <v>-8075.4351400000014</v>
      </c>
      <c r="BH18" s="21">
        <f t="shared" si="22"/>
        <v>-99.974646434015995</v>
      </c>
      <c r="BI18" s="21"/>
      <c r="BJ18" s="21">
        <f>[15]FP!U12</f>
        <v>0</v>
      </c>
      <c r="BK18" s="21">
        <f>[3]REG3!BJ18</f>
        <v>0</v>
      </c>
      <c r="BL18" s="21">
        <f t="shared" si="23"/>
        <v>0</v>
      </c>
      <c r="BM18" s="21"/>
      <c r="BN18" s="21"/>
      <c r="BO18" s="21">
        <f>[16]FP!U12</f>
        <v>0</v>
      </c>
      <c r="BP18" s="21">
        <f>[3]REG3!BO18</f>
        <v>0</v>
      </c>
      <c r="BQ18" s="21">
        <f t="shared" si="25"/>
        <v>0</v>
      </c>
      <c r="BR18" s="21"/>
      <c r="BS18" s="21"/>
      <c r="BT18" s="21">
        <f t="shared" si="27"/>
        <v>-53188.148239999995</v>
      </c>
      <c r="BU18" s="21">
        <f t="shared" si="27"/>
        <v>191146.09948999996</v>
      </c>
      <c r="BV18" s="21">
        <f t="shared" si="28"/>
        <v>-244334.24772999994</v>
      </c>
      <c r="BW18" s="21">
        <f t="shared" si="29"/>
        <v>-127.82591346719192</v>
      </c>
      <c r="BX18" s="22"/>
      <c r="BY18" s="22"/>
      <c r="BZ18" s="22"/>
      <c r="CA18" s="22"/>
      <c r="CB18" s="22"/>
      <c r="CC18" s="22"/>
      <c r="CD18" s="22"/>
      <c r="CE18" s="22"/>
    </row>
    <row r="19" spans="1:83" ht="14.25" customHeight="1" x14ac:dyDescent="0.2">
      <c r="A19" s="3" t="s">
        <v>31</v>
      </c>
      <c r="B19" s="21">
        <f>+B13-B14-B15-B16-B17-B18</f>
        <v>803572.67355000007</v>
      </c>
      <c r="C19" s="21">
        <f>[3]REG3!B19</f>
        <v>794749.23932000017</v>
      </c>
      <c r="D19" s="21">
        <f t="shared" si="0"/>
        <v>8823.4342299998971</v>
      </c>
      <c r="E19" s="21">
        <f t="shared" si="1"/>
        <v>1.1102161277372677</v>
      </c>
      <c r="F19" s="21"/>
      <c r="G19" s="21">
        <f>+G13-G14-G15-G16-G17-G18</f>
        <v>1987236.1534099996</v>
      </c>
      <c r="H19" s="21">
        <f>[3]REG3!G19</f>
        <v>1813552.0927999998</v>
      </c>
      <c r="I19" s="21">
        <f t="shared" si="2"/>
        <v>173684.06060999981</v>
      </c>
      <c r="J19" s="21">
        <f t="shared" si="3"/>
        <v>9.577009742347327</v>
      </c>
      <c r="K19" s="21"/>
      <c r="L19" s="21">
        <f>+L13-L14-L15-L16-L17-L18</f>
        <v>2171560.8347800002</v>
      </c>
      <c r="M19" s="21">
        <f>[3]REG3!L19</f>
        <v>1882756.4107899999</v>
      </c>
      <c r="N19" s="21">
        <f t="shared" si="4"/>
        <v>288804.42399000027</v>
      </c>
      <c r="O19" s="21">
        <f t="shared" si="5"/>
        <v>15.339447117793567</v>
      </c>
      <c r="P19" s="21"/>
      <c r="Q19" s="21">
        <f>+Q13-Q14-Q15-Q16-Q17-Q18</f>
        <v>2664924.6786099998</v>
      </c>
      <c r="R19" s="21">
        <f>[3]REG3!Q19</f>
        <v>1775225.0593300001</v>
      </c>
      <c r="S19" s="21">
        <f t="shared" si="6"/>
        <v>889699.61927999975</v>
      </c>
      <c r="T19" s="21">
        <f t="shared" si="7"/>
        <v>50.117567606655321</v>
      </c>
      <c r="U19" s="21"/>
      <c r="V19" s="21">
        <f>+V13-V14-V15-V16-V17-V18</f>
        <v>2778221.3430100004</v>
      </c>
      <c r="W19" s="21">
        <f>[3]REG3!V19</f>
        <v>2902814.4913699995</v>
      </c>
      <c r="X19" s="21">
        <f t="shared" si="8"/>
        <v>-124593.14835999906</v>
      </c>
      <c r="Y19" s="21">
        <f t="shared" si="9"/>
        <v>-4.292149868012979</v>
      </c>
      <c r="Z19" s="21"/>
      <c r="AA19" s="21">
        <f>+AA13-AA14-AA15-AA16-AA17-AA18</f>
        <v>5400617.10415</v>
      </c>
      <c r="AB19" s="21">
        <f>[3]REG3!AA19</f>
        <v>5578945.5163100008</v>
      </c>
      <c r="AC19" s="21">
        <f t="shared" si="10"/>
        <v>-178328.41216000076</v>
      </c>
      <c r="AD19" s="21">
        <f t="shared" si="11"/>
        <v>-3.1964537319581119</v>
      </c>
      <c r="AE19" s="21"/>
      <c r="AF19" s="21">
        <f>+AF13-AF14-AF15-AF16-AF17-AF18</f>
        <v>2185961.6280900002</v>
      </c>
      <c r="AG19" s="21">
        <f>[3]REG3!AF19</f>
        <v>2007159.7738000005</v>
      </c>
      <c r="AH19" s="21">
        <f t="shared" si="12"/>
        <v>178801.8542899997</v>
      </c>
      <c r="AI19" s="21">
        <f t="shared" si="13"/>
        <v>8.9082023575775402</v>
      </c>
      <c r="AJ19" s="21"/>
      <c r="AK19" s="21">
        <f>+AK13-AK14-AK15-AK16-AK17-AK18</f>
        <v>5093010.3290499998</v>
      </c>
      <c r="AL19" s="21">
        <f>[3]REG3!AK19</f>
        <v>5355844.5540099991</v>
      </c>
      <c r="AM19" s="21">
        <f t="shared" si="14"/>
        <v>-262834.22495999932</v>
      </c>
      <c r="AN19" s="21">
        <f t="shared" si="15"/>
        <v>-4.9074281807378348</v>
      </c>
      <c r="AO19" s="21"/>
      <c r="AP19" s="21">
        <f>+AP13-AP14-AP15-AP16-AP17-AP18</f>
        <v>861482.31141999993</v>
      </c>
      <c r="AQ19" s="21">
        <f>[3]REG3!AP19</f>
        <v>823231.12271000003</v>
      </c>
      <c r="AR19" s="21">
        <f t="shared" si="16"/>
        <v>38251.1887099999</v>
      </c>
      <c r="AS19" s="21">
        <f t="shared" si="30"/>
        <v>4.6464701898150498</v>
      </c>
      <c r="AT19" s="21"/>
      <c r="AU19" s="21">
        <f>+AU13-AU14-AU15-AU16-AU17-AU18</f>
        <v>881732.06120000011</v>
      </c>
      <c r="AV19" s="21">
        <f>[3]REG3!AU19</f>
        <v>1084650.0228499998</v>
      </c>
      <c r="AW19" s="21">
        <f t="shared" si="17"/>
        <v>-202917.96164999972</v>
      </c>
      <c r="AX19" s="21">
        <f t="shared" si="18"/>
        <v>-18.708150774460638</v>
      </c>
      <c r="AY19" s="21"/>
      <c r="AZ19" s="21">
        <f>+AZ13-AZ14-AZ15-AZ16-AZ17-AZ18</f>
        <v>3044123.7863900005</v>
      </c>
      <c r="BA19" s="21">
        <f>[3]REG3!AZ19</f>
        <v>2960977.3873500004</v>
      </c>
      <c r="BB19" s="21">
        <f t="shared" si="19"/>
        <v>83146.399040000048</v>
      </c>
      <c r="BC19" s="21">
        <f t="shared" si="20"/>
        <v>2.8080727463580519</v>
      </c>
      <c r="BD19" s="21"/>
      <c r="BE19" s="21">
        <f>+BE13-BE14-BE15-BE16-BE17-BE18</f>
        <v>2736312.5937500005</v>
      </c>
      <c r="BF19" s="21">
        <f>[3]REG3!BE19</f>
        <v>2870218.6857099999</v>
      </c>
      <c r="BG19" s="21">
        <f t="shared" si="21"/>
        <v>-133906.09195999941</v>
      </c>
      <c r="BH19" s="21">
        <f t="shared" si="22"/>
        <v>-4.6653620027867433</v>
      </c>
      <c r="BI19" s="21"/>
      <c r="BJ19" s="21">
        <f>+BJ13-BJ14-BJ15-BJ16-BJ17-BJ18</f>
        <v>1383979.8473100001</v>
      </c>
      <c r="BK19" s="21">
        <f>[3]REG3!BJ19</f>
        <v>1544306.0650999998</v>
      </c>
      <c r="BL19" s="21">
        <f t="shared" si="23"/>
        <v>-160326.21778999968</v>
      </c>
      <c r="BM19" s="21">
        <f t="shared" si="24"/>
        <v>-10.381764432144346</v>
      </c>
      <c r="BN19" s="21"/>
      <c r="BO19" s="21">
        <f>+BO13-BO14-BO15-BO16-BO17-BO18</f>
        <v>1862296.4787900001</v>
      </c>
      <c r="BP19" s="21">
        <f>[3]REG3!BO19</f>
        <v>1830255.3229999996</v>
      </c>
      <c r="BQ19" s="21">
        <f t="shared" si="25"/>
        <v>32041.155790000455</v>
      </c>
      <c r="BR19" s="21">
        <f>BQ19/BP19*100</f>
        <v>1.7506385796207551</v>
      </c>
      <c r="BS19" s="21"/>
      <c r="BT19" s="21">
        <f>+BT13-BT14-BT15-BT16-BT17-BT18</f>
        <v>33855031.823509999</v>
      </c>
      <c r="BU19" s="21">
        <f>+BU13-BU14-BU15-BU16-BU17-BU18</f>
        <v>33224685.744449999</v>
      </c>
      <c r="BV19" s="21">
        <f t="shared" si="28"/>
        <v>630346.07905999944</v>
      </c>
      <c r="BW19" s="21">
        <f>BV19/BU19*100</f>
        <v>1.897222095367133</v>
      </c>
      <c r="BX19" s="22"/>
      <c r="BY19" s="22"/>
      <c r="BZ19" s="22"/>
      <c r="CA19" s="22"/>
      <c r="CB19" s="22"/>
      <c r="CC19" s="22"/>
      <c r="CD19" s="22"/>
      <c r="CE19" s="22"/>
    </row>
    <row r="20" spans="1:83" ht="14.25" customHeight="1" x14ac:dyDescent="0.2">
      <c r="A20" s="20" t="s">
        <v>32</v>
      </c>
      <c r="B20" s="21">
        <f>[2]FP!$U$14</f>
        <v>17376.24727</v>
      </c>
      <c r="C20" s="21">
        <f>[3]REG3!B20</f>
        <v>12836.38739</v>
      </c>
      <c r="D20" s="21">
        <f t="shared" si="0"/>
        <v>4539.85988</v>
      </c>
      <c r="E20" s="21">
        <f t="shared" si="1"/>
        <v>35.367114921576075</v>
      </c>
      <c r="F20" s="21"/>
      <c r="G20" s="21">
        <f>[4]FP!$U$14</f>
        <v>87097.162329999992</v>
      </c>
      <c r="H20" s="21">
        <f>[3]REG3!G20</f>
        <v>91772.888040000005</v>
      </c>
      <c r="I20" s="21">
        <f t="shared" si="2"/>
        <v>-4675.7257100000134</v>
      </c>
      <c r="J20" s="21">
        <f t="shared" si="3"/>
        <v>-5.0948878365493497</v>
      </c>
      <c r="K20" s="21"/>
      <c r="L20" s="21">
        <f>[5]FP!$U$14</f>
        <v>174293.34964999999</v>
      </c>
      <c r="M20" s="21">
        <f>[3]REG3!L20</f>
        <v>166735.28958000001</v>
      </c>
      <c r="N20" s="21">
        <f t="shared" si="4"/>
        <v>7558.0600699999777</v>
      </c>
      <c r="O20" s="21">
        <f t="shared" si="5"/>
        <v>4.5329696484999964</v>
      </c>
      <c r="P20" s="21"/>
      <c r="Q20" s="21">
        <f>[6]FP!$U$14</f>
        <v>99596.348209999996</v>
      </c>
      <c r="R20" s="21">
        <f>[3]REG3!Q20</f>
        <v>79666.924169999998</v>
      </c>
      <c r="S20" s="21">
        <f t="shared" si="6"/>
        <v>19929.424039999998</v>
      </c>
      <c r="T20" s="21">
        <f t="shared" si="7"/>
        <v>25.015932581346949</v>
      </c>
      <c r="U20" s="21"/>
      <c r="V20" s="21">
        <f>[7]FP!$U$14</f>
        <v>43557.197870000004</v>
      </c>
      <c r="W20" s="21">
        <f>[3]REG3!V20</f>
        <v>29216.267530000005</v>
      </c>
      <c r="X20" s="21">
        <f t="shared" si="8"/>
        <v>14340.930339999999</v>
      </c>
      <c r="Y20" s="21">
        <f t="shared" si="9"/>
        <v>49.085429291316451</v>
      </c>
      <c r="Z20" s="21"/>
      <c r="AA20" s="21">
        <f>[8]FP!$U$14</f>
        <v>98022.294420000006</v>
      </c>
      <c r="AB20" s="21">
        <f>[3]REG3!AA20</f>
        <v>75462.425159999999</v>
      </c>
      <c r="AC20" s="21">
        <f t="shared" si="10"/>
        <v>22559.869260000007</v>
      </c>
      <c r="AD20" s="21">
        <f t="shared" si="11"/>
        <v>29.895499928828428</v>
      </c>
      <c r="AE20" s="21"/>
      <c r="AF20" s="21">
        <f>[9]FP!$U$14</f>
        <v>39062.415049999996</v>
      </c>
      <c r="AG20" s="21">
        <f>[3]REG3!AF20</f>
        <v>59438.514250000007</v>
      </c>
      <c r="AH20" s="21">
        <f t="shared" si="12"/>
        <v>-20376.099200000011</v>
      </c>
      <c r="AI20" s="21">
        <f t="shared" si="13"/>
        <v>-34.280969935247008</v>
      </c>
      <c r="AJ20" s="21"/>
      <c r="AK20" s="21">
        <f>[10]FP!$U$14</f>
        <v>91569.421360000008</v>
      </c>
      <c r="AL20" s="21">
        <f>[3]REG3!AK20</f>
        <v>57572.601269999999</v>
      </c>
      <c r="AM20" s="21">
        <f t="shared" si="14"/>
        <v>33996.820090000008</v>
      </c>
      <c r="AN20" s="21">
        <f t="shared" si="15"/>
        <v>59.050345720117939</v>
      </c>
      <c r="AO20" s="21"/>
      <c r="AP20" s="21">
        <f>[11]FP!$U$14</f>
        <v>8180.0467200000003</v>
      </c>
      <c r="AQ20" s="21">
        <f>[3]REG3!AP20</f>
        <v>6735.7876399999996</v>
      </c>
      <c r="AR20" s="21">
        <f t="shared" si="16"/>
        <v>1444.2590800000007</v>
      </c>
      <c r="AS20" s="21">
        <f t="shared" si="30"/>
        <v>21.441576801254396</v>
      </c>
      <c r="AT20" s="21"/>
      <c r="AU20" s="21">
        <f>[12]FP!$U$14</f>
        <v>26417.04709</v>
      </c>
      <c r="AV20" s="21">
        <f>[3]REG3!AU20</f>
        <v>29125.386259999999</v>
      </c>
      <c r="AW20" s="21">
        <f t="shared" si="17"/>
        <v>-2708.3391699999993</v>
      </c>
      <c r="AX20" s="21">
        <f t="shared" si="18"/>
        <v>-9.2988952861358527</v>
      </c>
      <c r="AY20" s="21"/>
      <c r="AZ20" s="21">
        <f>[13]FP!$U$14</f>
        <v>139161.61125000002</v>
      </c>
      <c r="BA20" s="21">
        <f>[3]REG3!AZ20</f>
        <v>196187.84112999999</v>
      </c>
      <c r="BB20" s="21">
        <f t="shared" si="19"/>
        <v>-57026.22987999997</v>
      </c>
      <c r="BC20" s="21">
        <f t="shared" si="20"/>
        <v>-29.067158062161795</v>
      </c>
      <c r="BD20" s="21"/>
      <c r="BE20" s="21">
        <f>[14]FP!$U$14</f>
        <v>55369.638219999993</v>
      </c>
      <c r="BF20" s="21">
        <f>[3]REG3!BE20</f>
        <v>54921.512579999995</v>
      </c>
      <c r="BG20" s="21">
        <f t="shared" si="21"/>
        <v>448.12563999999838</v>
      </c>
      <c r="BH20" s="21">
        <f t="shared" si="22"/>
        <v>0.81593827072269332</v>
      </c>
      <c r="BI20" s="21"/>
      <c r="BJ20" s="21">
        <f>[15]FP!$U$14</f>
        <v>47009.318249999997</v>
      </c>
      <c r="BK20" s="21">
        <f>[3]REG3!BJ20</f>
        <v>44685.940500000004</v>
      </c>
      <c r="BL20" s="21">
        <f t="shared" si="23"/>
        <v>2323.3777499999924</v>
      </c>
      <c r="BM20" s="21">
        <f t="shared" si="24"/>
        <v>5.1993484393597846</v>
      </c>
      <c r="BN20" s="21"/>
      <c r="BO20" s="21">
        <f>[16]FP!$U$14</f>
        <v>120463.16917000001</v>
      </c>
      <c r="BP20" s="21">
        <f>[3]REG3!BO20</f>
        <v>158950.38527999999</v>
      </c>
      <c r="BQ20" s="21">
        <f t="shared" si="25"/>
        <v>-38487.216109999979</v>
      </c>
      <c r="BR20" s="21">
        <f t="shared" si="26"/>
        <v>-24.21335188474227</v>
      </c>
      <c r="BS20" s="21"/>
      <c r="BT20" s="21">
        <f>+B20+G20+L20+Q20+V20+AA20+AF20+AK20+AP20+AU20+AZ20+BE20+BJ20+BO20</f>
        <v>1047175.2668600001</v>
      </c>
      <c r="BU20" s="21">
        <f>+C20+H20+M20+R20+W20+AB20+AG20+AL20+AQ20+AV20+BA20+BF20+BK20+BP20</f>
        <v>1063308.15078</v>
      </c>
      <c r="BV20" s="21">
        <f t="shared" si="28"/>
        <v>-16132.883919999935</v>
      </c>
      <c r="BW20" s="21">
        <f>BV20/BU20*100</f>
        <v>-1.5172350468832108</v>
      </c>
      <c r="BX20" s="22"/>
      <c r="BY20" s="22"/>
      <c r="BZ20" s="22"/>
      <c r="CA20" s="22"/>
      <c r="CB20" s="22"/>
      <c r="CC20" s="22"/>
      <c r="CD20" s="22"/>
      <c r="CE20" s="22"/>
    </row>
    <row r="21" spans="1:83" ht="14.25" customHeight="1" x14ac:dyDescent="0.2">
      <c r="A21" s="20" t="s">
        <v>33</v>
      </c>
      <c r="B21" s="21">
        <f>+B19+B20</f>
        <v>820948.92082000012</v>
      </c>
      <c r="C21" s="21">
        <f>[3]REG3!B21</f>
        <v>807585.62671000022</v>
      </c>
      <c r="D21" s="21">
        <f t="shared" si="0"/>
        <v>13363.294109999901</v>
      </c>
      <c r="E21" s="21">
        <f t="shared" si="1"/>
        <v>1.6547216379320964</v>
      </c>
      <c r="F21" s="21"/>
      <c r="G21" s="21">
        <f>+G19+G20</f>
        <v>2074333.3157399995</v>
      </c>
      <c r="H21" s="21">
        <f>[3]REG3!G21</f>
        <v>1905324.9808399999</v>
      </c>
      <c r="I21" s="21">
        <f t="shared" si="2"/>
        <v>169008.33489999967</v>
      </c>
      <c r="J21" s="21">
        <f t="shared" si="3"/>
        <v>8.8703153844909455</v>
      </c>
      <c r="K21" s="21"/>
      <c r="L21" s="21">
        <f>+L19+L20</f>
        <v>2345854.1844300004</v>
      </c>
      <c r="M21" s="21">
        <f>[3]REG3!L21</f>
        <v>2049491.70037</v>
      </c>
      <c r="N21" s="21">
        <f t="shared" si="4"/>
        <v>296362.4840600004</v>
      </c>
      <c r="O21" s="21">
        <f t="shared" si="5"/>
        <v>14.460291983934226</v>
      </c>
      <c r="P21" s="21"/>
      <c r="Q21" s="21">
        <f>+Q19+Q20</f>
        <v>2764521.0268199998</v>
      </c>
      <c r="R21" s="21">
        <f>[3]REG3!Q21</f>
        <v>1854891.9835000001</v>
      </c>
      <c r="S21" s="21">
        <f t="shared" si="6"/>
        <v>909629.04331999971</v>
      </c>
      <c r="T21" s="21">
        <f t="shared" si="7"/>
        <v>49.039461672782615</v>
      </c>
      <c r="U21" s="21"/>
      <c r="V21" s="21">
        <f>+V19+V20</f>
        <v>2821778.5408800002</v>
      </c>
      <c r="W21" s="21">
        <f>[3]REG3!V21</f>
        <v>2932030.7588999993</v>
      </c>
      <c r="X21" s="21">
        <f t="shared" si="8"/>
        <v>-110252.2180199991</v>
      </c>
      <c r="Y21" s="21">
        <f t="shared" si="9"/>
        <v>-3.7602681242458065</v>
      </c>
      <c r="Z21" s="21"/>
      <c r="AA21" s="21">
        <f>+AA19+AA20</f>
        <v>5498639.3985700002</v>
      </c>
      <c r="AB21" s="21">
        <f>[3]REG3!AA21</f>
        <v>5654407.9414700009</v>
      </c>
      <c r="AC21" s="21">
        <f t="shared" si="10"/>
        <v>-155768.5429000007</v>
      </c>
      <c r="AD21" s="21">
        <f t="shared" si="11"/>
        <v>-2.7548161454283906</v>
      </c>
      <c r="AE21" s="21"/>
      <c r="AF21" s="21">
        <f>+AF19+AF20</f>
        <v>2225024.0431400002</v>
      </c>
      <c r="AG21" s="21">
        <f>[3]REG3!AF21</f>
        <v>2066598.2880500006</v>
      </c>
      <c r="AH21" s="21">
        <f t="shared" si="12"/>
        <v>158425.75508999964</v>
      </c>
      <c r="AI21" s="21">
        <f t="shared" si="13"/>
        <v>7.6660159841459521</v>
      </c>
      <c r="AJ21" s="21"/>
      <c r="AK21" s="21">
        <f>+AK19+AK20</f>
        <v>5184579.7504099999</v>
      </c>
      <c r="AL21" s="21">
        <f>[3]REG3!AK21</f>
        <v>5413417.1552799996</v>
      </c>
      <c r="AM21" s="21">
        <f t="shared" si="14"/>
        <v>-228837.40486999974</v>
      </c>
      <c r="AN21" s="21">
        <f t="shared" si="15"/>
        <v>-4.2272265060305241</v>
      </c>
      <c r="AO21" s="21"/>
      <c r="AP21" s="21">
        <f>+AP19+AP20</f>
        <v>869662.35813999991</v>
      </c>
      <c r="AQ21" s="21">
        <f>[3]REG3!AP21</f>
        <v>829966.91035000002</v>
      </c>
      <c r="AR21" s="21">
        <f t="shared" si="16"/>
        <v>39695.447789999889</v>
      </c>
      <c r="AS21" s="21">
        <f t="shared" si="30"/>
        <v>4.7827747461956251</v>
      </c>
      <c r="AT21" s="21"/>
      <c r="AU21" s="21">
        <f>+AU19+AU20</f>
        <v>908149.10829000012</v>
      </c>
      <c r="AV21" s="21">
        <f>[3]REG3!AU21</f>
        <v>1113775.4091099999</v>
      </c>
      <c r="AW21" s="21">
        <f t="shared" si="17"/>
        <v>-205626.30081999977</v>
      </c>
      <c r="AX21" s="21">
        <f t="shared" si="18"/>
        <v>-18.462097397563522</v>
      </c>
      <c r="AY21" s="21"/>
      <c r="AZ21" s="21">
        <f>+AZ19+AZ20</f>
        <v>3183285.3976400006</v>
      </c>
      <c r="BA21" s="21">
        <f>[3]REG3!AZ21</f>
        <v>3157165.2284800005</v>
      </c>
      <c r="BB21" s="21">
        <f t="shared" si="19"/>
        <v>26120.169160000049</v>
      </c>
      <c r="BC21" s="21">
        <f t="shared" si="20"/>
        <v>0.82732981233850267</v>
      </c>
      <c r="BD21" s="21"/>
      <c r="BE21" s="21">
        <f>+BE19+BE20</f>
        <v>2791682.2319700005</v>
      </c>
      <c r="BF21" s="21">
        <f>[3]REG3!BE21</f>
        <v>2925140.1982899997</v>
      </c>
      <c r="BG21" s="21">
        <f t="shared" si="21"/>
        <v>-133457.96631999919</v>
      </c>
      <c r="BH21" s="21">
        <f t="shared" si="22"/>
        <v>-4.5624468323951461</v>
      </c>
      <c r="BI21" s="21"/>
      <c r="BJ21" s="21">
        <f>+BJ19+BJ20</f>
        <v>1430989.1655600001</v>
      </c>
      <c r="BK21" s="21">
        <f>[3]REG3!BJ21</f>
        <v>1588992.0055999998</v>
      </c>
      <c r="BL21" s="21">
        <f t="shared" si="23"/>
        <v>-158002.84003999969</v>
      </c>
      <c r="BM21" s="21">
        <f t="shared" si="24"/>
        <v>-9.9435893625114993</v>
      </c>
      <c r="BN21" s="21"/>
      <c r="BO21" s="21">
        <f>+BO19+BO20</f>
        <v>1982759.6479600002</v>
      </c>
      <c r="BP21" s="21">
        <f>[3]REG3!BO21</f>
        <v>1989205.7082799997</v>
      </c>
      <c r="BQ21" s="21">
        <f t="shared" si="25"/>
        <v>-6446.0603199994657</v>
      </c>
      <c r="BR21" s="21">
        <f t="shared" si="26"/>
        <v>-0.32405197175777062</v>
      </c>
      <c r="BS21" s="21"/>
      <c r="BT21" s="21">
        <f>+BT19+BT20</f>
        <v>34902207.090369999</v>
      </c>
      <c r="BU21" s="21">
        <f>+BU19+BU20</f>
        <v>34287993.895230003</v>
      </c>
      <c r="BV21" s="21">
        <f t="shared" si="28"/>
        <v>614213.19513999671</v>
      </c>
      <c r="BW21" s="21">
        <f>BV21/BU21*100</f>
        <v>1.7913360490461456</v>
      </c>
      <c r="BX21" s="22"/>
      <c r="BY21" s="22"/>
      <c r="BZ21" s="22"/>
      <c r="CA21" s="22"/>
      <c r="CB21" s="22"/>
      <c r="CC21" s="22"/>
      <c r="CD21" s="22"/>
      <c r="CE21" s="22"/>
    </row>
    <row r="22" spans="1:83" ht="14.25" customHeight="1" x14ac:dyDescent="0.2">
      <c r="A22" s="3" t="s">
        <v>34</v>
      </c>
      <c r="B22" s="21">
        <f>[2]FP!$U$16</f>
        <v>675510.1860499999</v>
      </c>
      <c r="C22" s="21">
        <f>[3]REG3!B22</f>
        <v>644710.39243000001</v>
      </c>
      <c r="D22" s="21">
        <f t="shared" si="0"/>
        <v>30799.793619999895</v>
      </c>
      <c r="E22" s="21">
        <f t="shared" si="1"/>
        <v>4.7773068313528091</v>
      </c>
      <c r="F22" s="21"/>
      <c r="G22" s="21">
        <f>[4]FP!$U$16</f>
        <v>1720897.0233499999</v>
      </c>
      <c r="H22" s="21">
        <f>[3]REG3!G22</f>
        <v>1526310.98019</v>
      </c>
      <c r="I22" s="21">
        <f t="shared" si="2"/>
        <v>194586.04315999988</v>
      </c>
      <c r="J22" s="21">
        <f t="shared" si="3"/>
        <v>12.748780929019929</v>
      </c>
      <c r="K22" s="21"/>
      <c r="L22" s="21">
        <f>[5]FP!$U$16</f>
        <v>1828965.7378799999</v>
      </c>
      <c r="M22" s="21">
        <f>[3]REG3!L22</f>
        <v>1535825.04773</v>
      </c>
      <c r="N22" s="21">
        <f t="shared" si="4"/>
        <v>293140.69014999992</v>
      </c>
      <c r="O22" s="21">
        <f t="shared" si="5"/>
        <v>19.086854364256627</v>
      </c>
      <c r="P22" s="21"/>
      <c r="Q22" s="21">
        <f>[6]FP!$U$16</f>
        <v>2330097.2134400001</v>
      </c>
      <c r="R22" s="21">
        <f>[3]REG3!Q22</f>
        <v>1457109.8788300001</v>
      </c>
      <c r="S22" s="21">
        <f t="shared" si="6"/>
        <v>872987.33461000002</v>
      </c>
      <c r="T22" s="21">
        <f t="shared" si="7"/>
        <v>59.912251457039964</v>
      </c>
      <c r="U22" s="21"/>
      <c r="V22" s="21">
        <f>[7]FP!$U$16</f>
        <v>2319226.9016799997</v>
      </c>
      <c r="W22" s="21">
        <f>[3]REG3!V22</f>
        <v>2444709.96117</v>
      </c>
      <c r="X22" s="21">
        <f t="shared" si="8"/>
        <v>-125483.05949000036</v>
      </c>
      <c r="Y22" s="21">
        <f t="shared" si="9"/>
        <v>-5.1328403566509841</v>
      </c>
      <c r="Z22" s="21"/>
      <c r="AA22" s="21">
        <f>[8]FP!$U$16</f>
        <v>4736909.0516400002</v>
      </c>
      <c r="AB22" s="21">
        <f>[3]REG3!AA22</f>
        <v>4693172.2241599998</v>
      </c>
      <c r="AC22" s="21">
        <f t="shared" si="10"/>
        <v>43736.827480000444</v>
      </c>
      <c r="AD22" s="21">
        <f t="shared" si="11"/>
        <v>0.93192462136478738</v>
      </c>
      <c r="AE22" s="21"/>
      <c r="AF22" s="21">
        <f>[9]FP!$U$16</f>
        <v>1970126.24553</v>
      </c>
      <c r="AG22" s="21">
        <f>[3]REG3!AF22</f>
        <v>1815647.5281700003</v>
      </c>
      <c r="AH22" s="21">
        <f t="shared" si="12"/>
        <v>154478.71735999966</v>
      </c>
      <c r="AI22" s="21">
        <f t="shared" si="13"/>
        <v>8.5081886744669806</v>
      </c>
      <c r="AJ22" s="21"/>
      <c r="AK22" s="21">
        <f>[10]FP!$U$16</f>
        <v>4464485.3997900002</v>
      </c>
      <c r="AL22" s="21">
        <f>[3]REG3!AK22</f>
        <v>4626746.0164299998</v>
      </c>
      <c r="AM22" s="21">
        <f t="shared" si="14"/>
        <v>-162260.61663999967</v>
      </c>
      <c r="AN22" s="21">
        <f t="shared" si="15"/>
        <v>-3.5070136995589842</v>
      </c>
      <c r="AO22" s="21"/>
      <c r="AP22" s="21">
        <f>[11]FP!$U$16</f>
        <v>744777.20750000002</v>
      </c>
      <c r="AQ22" s="21">
        <f>[3]REG3!AP22</f>
        <v>744791.16226999997</v>
      </c>
      <c r="AR22" s="21">
        <f t="shared" si="16"/>
        <v>-13.954769999952987</v>
      </c>
      <c r="AS22" s="21">
        <f>AR22/AQ22*100</f>
        <v>-1.8736487094477814E-3</v>
      </c>
      <c r="AT22" s="21"/>
      <c r="AU22" s="21">
        <f>[12]FP!$U$16</f>
        <v>785610.34695000004</v>
      </c>
      <c r="AV22" s="21">
        <f>[3]REG3!AU22</f>
        <v>935748.97956000012</v>
      </c>
      <c r="AW22" s="21">
        <f t="shared" si="17"/>
        <v>-150138.63261000009</v>
      </c>
      <c r="AX22" s="21">
        <f t="shared" si="18"/>
        <v>-16.044755152241468</v>
      </c>
      <c r="AY22" s="21"/>
      <c r="AZ22" s="21">
        <f>[13]FP!$U$16</f>
        <v>2547350.0301200002</v>
      </c>
      <c r="BA22" s="21">
        <f>[3]REG3!AZ22</f>
        <v>2561497.1239700001</v>
      </c>
      <c r="BB22" s="21">
        <f t="shared" si="19"/>
        <v>-14147.09384999983</v>
      </c>
      <c r="BC22" s="21">
        <f t="shared" si="20"/>
        <v>-0.55229786196572439</v>
      </c>
      <c r="BD22" s="21"/>
      <c r="BE22" s="21">
        <f>[14]FP!$U$16</f>
        <v>2412233.9948300002</v>
      </c>
      <c r="BF22" s="21">
        <f>[3]REG3!BE22</f>
        <v>2461278.6980400002</v>
      </c>
      <c r="BG22" s="21">
        <f t="shared" si="21"/>
        <v>-49044.703209999949</v>
      </c>
      <c r="BH22" s="21">
        <f t="shared" si="22"/>
        <v>-1.9926513502536676</v>
      </c>
      <c r="BI22" s="21"/>
      <c r="BJ22" s="21">
        <f>[15]FP!$U$16</f>
        <v>1222098.0950499999</v>
      </c>
      <c r="BK22" s="21">
        <f>[3]REG3!BJ22</f>
        <v>1341935.24425</v>
      </c>
      <c r="BL22" s="21">
        <f t="shared" si="23"/>
        <v>-119837.1492000001</v>
      </c>
      <c r="BM22" s="21">
        <f t="shared" si="24"/>
        <v>-8.9301737705664337</v>
      </c>
      <c r="BN22" s="21"/>
      <c r="BO22" s="21">
        <f>[16]FP!$U$16</f>
        <v>1560263.06076</v>
      </c>
      <c r="BP22" s="21">
        <f>[3]REG3!BO22</f>
        <v>1682749.8909999998</v>
      </c>
      <c r="BQ22" s="21">
        <f t="shared" si="25"/>
        <v>-122486.83023999981</v>
      </c>
      <c r="BR22" s="21">
        <f t="shared" si="26"/>
        <v>-7.2789682468622914</v>
      </c>
      <c r="BS22" s="21"/>
      <c r="BT22" s="21">
        <f>+B22+G22+L22+Q22+V22+AA22+AF22+AK22+AP22+AU22+AZ22+BE22+BJ22+BO22</f>
        <v>29318550.494569998</v>
      </c>
      <c r="BU22" s="21">
        <f>+C22+H22+M22+R22+W22+AB22+AG22+AL22+AQ22+AV22+BA22+BF22+BK22+BP22</f>
        <v>28472233.128199998</v>
      </c>
      <c r="BV22" s="21">
        <f t="shared" si="28"/>
        <v>846317.36636999995</v>
      </c>
      <c r="BW22" s="21">
        <f>BV22/BU22*100</f>
        <v>2.9724305872298249</v>
      </c>
      <c r="BX22" s="22"/>
      <c r="BY22" s="22"/>
      <c r="BZ22" s="22"/>
      <c r="CA22" s="22"/>
      <c r="CB22" s="22"/>
      <c r="CC22" s="22"/>
      <c r="CD22" s="22"/>
      <c r="CE22" s="22"/>
    </row>
    <row r="23" spans="1:83" ht="14.25" customHeight="1" x14ac:dyDescent="0.2">
      <c r="A23" s="3" t="s">
        <v>35</v>
      </c>
      <c r="B23" s="21">
        <f>ROUND((B22/B21*100),0)</f>
        <v>82</v>
      </c>
      <c r="C23" s="21">
        <f>[3]REG3!B23</f>
        <v>80</v>
      </c>
      <c r="D23" s="21"/>
      <c r="E23" s="21">
        <f>B23-C23</f>
        <v>2</v>
      </c>
      <c r="F23" s="21"/>
      <c r="G23" s="21">
        <f>ROUND((G22/G21*100),0)</f>
        <v>83</v>
      </c>
      <c r="H23" s="21">
        <f>[3]REG3!G23</f>
        <v>80</v>
      </c>
      <c r="I23" s="21"/>
      <c r="J23" s="21">
        <f>G23-H23</f>
        <v>3</v>
      </c>
      <c r="K23" s="21"/>
      <c r="L23" s="21">
        <f>ROUND((L22/L21*100),0)</f>
        <v>78</v>
      </c>
      <c r="M23" s="21">
        <f>[3]REG3!L23</f>
        <v>75</v>
      </c>
      <c r="N23" s="21"/>
      <c r="O23" s="21">
        <f>L23-M23</f>
        <v>3</v>
      </c>
      <c r="P23" s="21"/>
      <c r="Q23" s="21">
        <f>ROUND((Q22/Q21*100),0)</f>
        <v>84</v>
      </c>
      <c r="R23" s="21">
        <f>[3]REG3!Q23</f>
        <v>79</v>
      </c>
      <c r="S23" s="21"/>
      <c r="T23" s="21">
        <f>Q23-R23</f>
        <v>5</v>
      </c>
      <c r="U23" s="21"/>
      <c r="V23" s="21">
        <f>ROUND((V22/V21*100),0)</f>
        <v>82</v>
      </c>
      <c r="W23" s="21">
        <f>[3]REG3!V23</f>
        <v>83</v>
      </c>
      <c r="X23" s="21"/>
      <c r="Y23" s="21">
        <f>V23-W23</f>
        <v>-1</v>
      </c>
      <c r="Z23" s="21"/>
      <c r="AA23" s="21">
        <f>ROUND((AA22/AA21*100),0)</f>
        <v>86</v>
      </c>
      <c r="AB23" s="21">
        <f>[3]REG3!AA23</f>
        <v>83</v>
      </c>
      <c r="AC23" s="21"/>
      <c r="AD23" s="21">
        <f>AA23-AB23</f>
        <v>3</v>
      </c>
      <c r="AE23" s="21"/>
      <c r="AF23" s="21">
        <f>ROUND((AF22/AF21*100),0)</f>
        <v>89</v>
      </c>
      <c r="AG23" s="21">
        <f>[3]REG3!AF23</f>
        <v>88</v>
      </c>
      <c r="AH23" s="21"/>
      <c r="AI23" s="21">
        <f>AF23-AG23</f>
        <v>1</v>
      </c>
      <c r="AJ23" s="21"/>
      <c r="AK23" s="21">
        <f>ROUND((AK22/AK21*100),0)</f>
        <v>86</v>
      </c>
      <c r="AL23" s="21">
        <f>[3]REG3!AK23</f>
        <v>85</v>
      </c>
      <c r="AM23" s="21"/>
      <c r="AN23" s="21">
        <f>AK23-AL23</f>
        <v>1</v>
      </c>
      <c r="AO23" s="21"/>
      <c r="AP23" s="21">
        <f>ROUND((AP22/AP21*100),0)</f>
        <v>86</v>
      </c>
      <c r="AQ23" s="21">
        <f>[3]REG3!AP23</f>
        <v>90</v>
      </c>
      <c r="AR23" s="21"/>
      <c r="AS23" s="21">
        <f>AP23-AQ23</f>
        <v>-4</v>
      </c>
      <c r="AT23" s="21"/>
      <c r="AU23" s="21">
        <f>ROUND((AU22/AU21*100),0)</f>
        <v>87</v>
      </c>
      <c r="AV23" s="21">
        <f>[3]REG3!AU23</f>
        <v>84</v>
      </c>
      <c r="AW23" s="21"/>
      <c r="AX23" s="21">
        <f>AU23-AV23</f>
        <v>3</v>
      </c>
      <c r="AY23" s="21"/>
      <c r="AZ23" s="21">
        <f>ROUND((AZ22/AZ21*100),0)</f>
        <v>80</v>
      </c>
      <c r="BA23" s="21">
        <f>[3]REG3!AZ23</f>
        <v>81</v>
      </c>
      <c r="BB23" s="21"/>
      <c r="BC23" s="21">
        <f>AZ23-BA23</f>
        <v>-1</v>
      </c>
      <c r="BD23" s="21"/>
      <c r="BE23" s="21">
        <f>ROUND((BE22/BE21*100),0)</f>
        <v>86</v>
      </c>
      <c r="BF23" s="21">
        <f>[3]REG3!BE23</f>
        <v>84</v>
      </c>
      <c r="BG23" s="21"/>
      <c r="BH23" s="21">
        <f>BE23-BF23</f>
        <v>2</v>
      </c>
      <c r="BI23" s="21"/>
      <c r="BJ23" s="21">
        <f>ROUND((BJ22/BJ21*100),0)</f>
        <v>85</v>
      </c>
      <c r="BK23" s="21">
        <f>[3]REG3!BJ23</f>
        <v>84</v>
      </c>
      <c r="BL23" s="21"/>
      <c r="BM23" s="21">
        <f>BJ23-BK23</f>
        <v>1</v>
      </c>
      <c r="BN23" s="21"/>
      <c r="BO23" s="21">
        <f>ROUND((BO22/BO21*100),0)</f>
        <v>79</v>
      </c>
      <c r="BP23" s="21">
        <f>[3]REG3!BO23</f>
        <v>85</v>
      </c>
      <c r="BQ23" s="21"/>
      <c r="BR23" s="21">
        <f>BO23-BP23</f>
        <v>-6</v>
      </c>
      <c r="BS23" s="21"/>
      <c r="BT23" s="21">
        <f>ROUND((BT22/BT21*100),0)</f>
        <v>84</v>
      </c>
      <c r="BU23" s="21">
        <f>ROUND((BU22/BU21*100),0)</f>
        <v>83</v>
      </c>
      <c r="BV23" s="21"/>
      <c r="BW23" s="21">
        <f>BT23-BU23</f>
        <v>1</v>
      </c>
      <c r="BX23" s="22"/>
      <c r="BY23" s="22"/>
      <c r="BZ23" s="22"/>
      <c r="CA23" s="22"/>
      <c r="CB23" s="22"/>
      <c r="CC23" s="22"/>
      <c r="CD23" s="22"/>
      <c r="CE23" s="22"/>
    </row>
    <row r="24" spans="1:83" x14ac:dyDescent="0.2">
      <c r="A24" s="3" t="s">
        <v>36</v>
      </c>
      <c r="B24" s="21">
        <f>[2]FP!$U$18</f>
        <v>88576.817719999992</v>
      </c>
      <c r="C24" s="21">
        <f>[3]REG3!B24</f>
        <v>90214.480780000013</v>
      </c>
      <c r="D24" s="21">
        <f>B24-C24</f>
        <v>-1637.6630600000208</v>
      </c>
      <c r="E24" s="21">
        <f>D24/C24*100</f>
        <v>-1.8152995459716488</v>
      </c>
      <c r="F24" s="21"/>
      <c r="G24" s="21">
        <f>[4]FP!$U$18</f>
        <v>232110.10549999995</v>
      </c>
      <c r="H24" s="21">
        <f>[3]REG3!G24</f>
        <v>218195.43587999998</v>
      </c>
      <c r="I24" s="21">
        <f>G24-H24</f>
        <v>13914.669619999971</v>
      </c>
      <c r="J24" s="21">
        <f>I24/H24*100</f>
        <v>6.377158882302453</v>
      </c>
      <c r="K24" s="21"/>
      <c r="L24" s="21">
        <f>[5]FP!$U$18</f>
        <v>306964.89826000005</v>
      </c>
      <c r="M24" s="21">
        <f>[3]REG3!L24</f>
        <v>295266.24816000002</v>
      </c>
      <c r="N24" s="21">
        <f>L24-M24</f>
        <v>11698.650100000028</v>
      </c>
      <c r="O24" s="21">
        <f>N24/M24*100</f>
        <v>3.9620681919799781</v>
      </c>
      <c r="P24" s="21"/>
      <c r="Q24" s="21">
        <f>[6]FP!$U$18</f>
        <v>326534.83015000005</v>
      </c>
      <c r="R24" s="21">
        <f>[3]REG3!Q24</f>
        <v>338590.56016999995</v>
      </c>
      <c r="S24" s="21">
        <f>Q24-R24</f>
        <v>-12055.730019999901</v>
      </c>
      <c r="T24" s="21">
        <f>S24/R24*100</f>
        <v>-3.5605629447988583</v>
      </c>
      <c r="U24" s="21"/>
      <c r="V24" s="21">
        <f>[7]FP!$U$18</f>
        <v>318088.79125000001</v>
      </c>
      <c r="W24" s="21">
        <f>[3]REG3!V24</f>
        <v>256027.37588000004</v>
      </c>
      <c r="X24" s="21">
        <f>V24-W24</f>
        <v>62061.415369999973</v>
      </c>
      <c r="Y24" s="21">
        <f>X24/W24*100</f>
        <v>24.240148209419658</v>
      </c>
      <c r="Z24" s="21"/>
      <c r="AA24" s="21">
        <f>[8]FP!$U$18</f>
        <v>511584.69958999997</v>
      </c>
      <c r="AB24" s="21">
        <f>[3]REG3!AA24</f>
        <v>477919.09296000004</v>
      </c>
      <c r="AC24" s="21">
        <f>AA24-AB24</f>
        <v>33665.606629999937</v>
      </c>
      <c r="AD24" s="21">
        <f>AC24/AB24*100</f>
        <v>7.044206252880886</v>
      </c>
      <c r="AE24" s="21"/>
      <c r="AF24" s="21">
        <f>[9]FP!$U$18</f>
        <v>202407.9094</v>
      </c>
      <c r="AG24" s="21">
        <f>[3]REG3!AF24</f>
        <v>181347.06318</v>
      </c>
      <c r="AH24" s="21">
        <f>AF24-AG24</f>
        <v>21060.846220000007</v>
      </c>
      <c r="AI24" s="21">
        <f>AH24/AG24*100</f>
        <v>11.613557920756403</v>
      </c>
      <c r="AJ24" s="21"/>
      <c r="AK24" s="21">
        <f>[10]FP!$U$18</f>
        <v>473984.71973000007</v>
      </c>
      <c r="AL24" s="21">
        <f>[3]REG3!AK24</f>
        <v>447185.23613000009</v>
      </c>
      <c r="AM24" s="21">
        <f>AK24-AL24</f>
        <v>26799.483599999978</v>
      </c>
      <c r="AN24" s="21">
        <f>AM24/AL24*100</f>
        <v>5.9929267414832923</v>
      </c>
      <c r="AO24" s="21"/>
      <c r="AP24" s="21">
        <f>[11]FP!$U$18</f>
        <v>60829.31465</v>
      </c>
      <c r="AQ24" s="21">
        <f>[3]REG3!AP24</f>
        <v>50724.966850000004</v>
      </c>
      <c r="AR24" s="21">
        <f>AP24-AQ24</f>
        <v>10104.347799999996</v>
      </c>
      <c r="AS24" s="21">
        <f>AR24/AQ24*100</f>
        <v>19.919870681985465</v>
      </c>
      <c r="AT24" s="21"/>
      <c r="AU24" s="21">
        <f>[12]FP!$U$18</f>
        <v>93487.824240000016</v>
      </c>
      <c r="AV24" s="21">
        <f>[3]REG3!AU24</f>
        <v>83023.523950000003</v>
      </c>
      <c r="AW24" s="21">
        <f>AU24-AV24</f>
        <v>10464.300290000014</v>
      </c>
      <c r="AX24" s="21">
        <f>AW24/AV24*100</f>
        <v>12.604018466262673</v>
      </c>
      <c r="AY24" s="21"/>
      <c r="AZ24" s="21">
        <f>[13]FP!$U$18</f>
        <v>360494.07290999999</v>
      </c>
      <c r="BA24" s="21">
        <f>[3]REG3!AZ24</f>
        <v>308524.35311000003</v>
      </c>
      <c r="BB24" s="21">
        <f>AZ24-BA24</f>
        <v>51969.719799999963</v>
      </c>
      <c r="BC24" s="21">
        <f>BB24/BA24*100</f>
        <v>16.84460862688233</v>
      </c>
      <c r="BD24" s="21"/>
      <c r="BE24" s="21">
        <f>[14]FP!$U$18</f>
        <v>291064.29089999996</v>
      </c>
      <c r="BF24" s="21">
        <f>[3]REG3!BE24</f>
        <v>280913.78626999998</v>
      </c>
      <c r="BG24" s="21">
        <f>BE24-BF24</f>
        <v>10150.504629999981</v>
      </c>
      <c r="BH24" s="21">
        <f>BG24/BF24*100</f>
        <v>3.6133878528282106</v>
      </c>
      <c r="BI24" s="21"/>
      <c r="BJ24" s="21">
        <f>[15]FP!$U$18</f>
        <v>180906.81907999999</v>
      </c>
      <c r="BK24" s="21">
        <f>[3]REG3!BJ24</f>
        <v>169092.80001000001</v>
      </c>
      <c r="BL24" s="21">
        <f>BJ24-BK24</f>
        <v>11814.01906999998</v>
      </c>
      <c r="BM24" s="21">
        <f>BL24/BK24*100</f>
        <v>6.9867073401713791</v>
      </c>
      <c r="BN24" s="21"/>
      <c r="BO24" s="21">
        <f>[16]FP!$U$18</f>
        <v>191240.40497999999</v>
      </c>
      <c r="BP24" s="21">
        <f>[3]REG3!BO24</f>
        <v>184460.51316</v>
      </c>
      <c r="BQ24" s="21">
        <f>BO24-BP24</f>
        <v>6779.8918199999898</v>
      </c>
      <c r="BR24" s="21">
        <f>BQ24/BP24*100</f>
        <v>3.6755247526169188</v>
      </c>
      <c r="BS24" s="21"/>
      <c r="BT24" s="21">
        <f>+B24+G24+L24+Q24+V24+AA24+AF24+AK24+AP24+AU24+AZ24+BE24+BJ24+BO24</f>
        <v>3638275.4983600001</v>
      </c>
      <c r="BU24" s="21">
        <f>+C24+H24+M24+R24+W24+AB24+AG24+AL24+AQ24+AV24+BA24+BF24+BK24+BP24</f>
        <v>3381485.4364899998</v>
      </c>
      <c r="BV24" s="21">
        <f>BT24-BU24</f>
        <v>256790.06187000033</v>
      </c>
      <c r="BW24" s="21">
        <f>BV24/BU24*100</f>
        <v>7.5940017099866557</v>
      </c>
      <c r="BX24" s="22"/>
      <c r="BY24" s="22"/>
      <c r="BZ24" s="22"/>
      <c r="CA24" s="22"/>
      <c r="CB24" s="22"/>
      <c r="CC24" s="22"/>
      <c r="CD24" s="22"/>
      <c r="CE24" s="22"/>
    </row>
    <row r="25" spans="1:83" ht="14.25" customHeight="1" x14ac:dyDescent="0.2">
      <c r="A25" s="3" t="s">
        <v>35</v>
      </c>
      <c r="B25" s="21">
        <f>ROUND((B24/B21*100),0)</f>
        <v>11</v>
      </c>
      <c r="C25" s="21">
        <f>[3]REG3!B25</f>
        <v>11</v>
      </c>
      <c r="D25" s="21"/>
      <c r="E25" s="21">
        <f>B25-C25</f>
        <v>0</v>
      </c>
      <c r="F25" s="21"/>
      <c r="G25" s="21">
        <f>ROUND((G24/G21*100),0)</f>
        <v>11</v>
      </c>
      <c r="H25" s="21">
        <f>[3]REG3!G25</f>
        <v>11</v>
      </c>
      <c r="I25" s="21"/>
      <c r="J25" s="21">
        <f>G25-H25</f>
        <v>0</v>
      </c>
      <c r="K25" s="21"/>
      <c r="L25" s="21">
        <f>ROUND((L24/L21*100),0)</f>
        <v>13</v>
      </c>
      <c r="M25" s="21">
        <f>[3]REG3!L25</f>
        <v>14</v>
      </c>
      <c r="N25" s="21"/>
      <c r="O25" s="21">
        <f>L25-M25</f>
        <v>-1</v>
      </c>
      <c r="P25" s="21"/>
      <c r="Q25" s="21">
        <f>ROUND((Q24/Q21*100),0)</f>
        <v>12</v>
      </c>
      <c r="R25" s="21">
        <f>[3]REG3!Q25</f>
        <v>18</v>
      </c>
      <c r="S25" s="21"/>
      <c r="T25" s="21">
        <f>Q25-R25</f>
        <v>-6</v>
      </c>
      <c r="U25" s="21"/>
      <c r="V25" s="21">
        <f>ROUND((V24/V21*100),0)</f>
        <v>11</v>
      </c>
      <c r="W25" s="21">
        <f>[3]REG3!V25</f>
        <v>9</v>
      </c>
      <c r="X25" s="21"/>
      <c r="Y25" s="21">
        <f>V25-W25</f>
        <v>2</v>
      </c>
      <c r="Z25" s="21"/>
      <c r="AA25" s="21">
        <f>ROUND((AA24/AA21*100),0)</f>
        <v>9</v>
      </c>
      <c r="AB25" s="21">
        <f>[3]REG3!AA25</f>
        <v>8</v>
      </c>
      <c r="AC25" s="21"/>
      <c r="AD25" s="21">
        <f>AA25-AB25</f>
        <v>1</v>
      </c>
      <c r="AE25" s="21"/>
      <c r="AF25" s="21">
        <f>ROUND((AF24/AF21*100),0)</f>
        <v>9</v>
      </c>
      <c r="AG25" s="21">
        <f>[3]REG3!AF25</f>
        <v>9</v>
      </c>
      <c r="AH25" s="21"/>
      <c r="AI25" s="21">
        <f>AF25-AG25</f>
        <v>0</v>
      </c>
      <c r="AJ25" s="21"/>
      <c r="AK25" s="21">
        <f>ROUND((AK24/AK21*100),0)</f>
        <v>9</v>
      </c>
      <c r="AL25" s="21">
        <f>[3]REG3!AK25</f>
        <v>8</v>
      </c>
      <c r="AM25" s="21"/>
      <c r="AN25" s="21">
        <f>AK25-AL25</f>
        <v>1</v>
      </c>
      <c r="AO25" s="21"/>
      <c r="AP25" s="21">
        <f>ROUND((AP24/AP21*100),0)</f>
        <v>7</v>
      </c>
      <c r="AQ25" s="21">
        <f>[3]REG3!AP25</f>
        <v>6</v>
      </c>
      <c r="AR25" s="21"/>
      <c r="AS25" s="21">
        <f>AP25-AQ25</f>
        <v>1</v>
      </c>
      <c r="AT25" s="21"/>
      <c r="AU25" s="21">
        <f>ROUND((AU24/AU21*100),0)</f>
        <v>10</v>
      </c>
      <c r="AV25" s="21">
        <f>[3]REG3!AU25</f>
        <v>7</v>
      </c>
      <c r="AW25" s="21"/>
      <c r="AX25" s="21">
        <f>AU25-AV25</f>
        <v>3</v>
      </c>
      <c r="AY25" s="21"/>
      <c r="AZ25" s="21">
        <f>ROUND((AZ24/AZ21*100),0)</f>
        <v>11</v>
      </c>
      <c r="BA25" s="21">
        <f>[3]REG3!AZ25</f>
        <v>10</v>
      </c>
      <c r="BB25" s="21"/>
      <c r="BC25" s="21">
        <f>AZ25-BA25</f>
        <v>1</v>
      </c>
      <c r="BD25" s="21"/>
      <c r="BE25" s="21">
        <f>ROUND((BE24/BE21*100),0)</f>
        <v>10</v>
      </c>
      <c r="BF25" s="21">
        <f>[3]REG3!BE25</f>
        <v>10</v>
      </c>
      <c r="BG25" s="21"/>
      <c r="BH25" s="21">
        <f>BE25-BF25</f>
        <v>0</v>
      </c>
      <c r="BI25" s="21"/>
      <c r="BJ25" s="21">
        <f>ROUND((BJ24/BJ21*100),0)</f>
        <v>13</v>
      </c>
      <c r="BK25" s="21">
        <f>[3]REG3!BJ25</f>
        <v>11</v>
      </c>
      <c r="BL25" s="21"/>
      <c r="BM25" s="21">
        <f>BJ25-BK25</f>
        <v>2</v>
      </c>
      <c r="BN25" s="21"/>
      <c r="BO25" s="21">
        <f>ROUND((BO24/BO21*100),0)</f>
        <v>10</v>
      </c>
      <c r="BP25" s="21">
        <f>[3]REG3!BO25</f>
        <v>9</v>
      </c>
      <c r="BQ25" s="21"/>
      <c r="BR25" s="21">
        <f>BO25-BP25</f>
        <v>1</v>
      </c>
      <c r="BS25" s="21"/>
      <c r="BT25" s="21">
        <f>ROUND((BT24/BT21*100),0)</f>
        <v>10</v>
      </c>
      <c r="BU25" s="21">
        <f>ROUND((BU24/BU21*100),0)</f>
        <v>10</v>
      </c>
      <c r="BV25" s="21"/>
      <c r="BW25" s="21">
        <f>BT25-BU25</f>
        <v>0</v>
      </c>
      <c r="BX25" s="22"/>
      <c r="BY25" s="22"/>
      <c r="BZ25" s="22"/>
      <c r="CA25" s="22"/>
      <c r="CB25" s="22"/>
      <c r="CC25" s="22"/>
      <c r="CD25" s="22"/>
      <c r="CE25" s="22"/>
    </row>
    <row r="26" spans="1:83" ht="14.25" customHeight="1" x14ac:dyDescent="0.2">
      <c r="A26" s="3" t="s">
        <v>37</v>
      </c>
      <c r="B26" s="21">
        <f>+B21-B22-B24</f>
        <v>56861.917050000222</v>
      </c>
      <c r="C26" s="21">
        <f>[3]REG3!B26</f>
        <v>72660.753500000195</v>
      </c>
      <c r="D26" s="21">
        <f>B26-C26</f>
        <v>-15798.836449999973</v>
      </c>
      <c r="E26" s="21">
        <f>D26/C26*100</f>
        <v>-21.743287385534657</v>
      </c>
      <c r="F26" s="21"/>
      <c r="G26" s="21">
        <f>+G21-G22-G24</f>
        <v>121326.18688999966</v>
      </c>
      <c r="H26" s="21">
        <f>[3]REG3!G26</f>
        <v>160818.56476999985</v>
      </c>
      <c r="I26" s="21">
        <f>G26-H26</f>
        <v>-39492.377880000189</v>
      </c>
      <c r="J26" s="21">
        <f>I26/H26*100</f>
        <v>-24.557101312576417</v>
      </c>
      <c r="K26" s="21"/>
      <c r="L26" s="21">
        <f>+L21-L22-L24</f>
        <v>209923.54829000041</v>
      </c>
      <c r="M26" s="21">
        <f>[3]REG3!L26</f>
        <v>218400.40447999997</v>
      </c>
      <c r="N26" s="21">
        <f>L26-M26</f>
        <v>-8476.8561899995548</v>
      </c>
      <c r="O26" s="21">
        <f>N26/M26*100</f>
        <v>-3.8813372210470534</v>
      </c>
      <c r="P26" s="21"/>
      <c r="Q26" s="21">
        <f>+Q21-Q22-Q24</f>
        <v>107888.98322999966</v>
      </c>
      <c r="R26" s="21">
        <f>[3]REG3!Q26</f>
        <v>59191.544500000076</v>
      </c>
      <c r="S26" s="21">
        <f>Q26-R26</f>
        <v>48697.438729999587</v>
      </c>
      <c r="T26" s="21">
        <f>S26/R26*100</f>
        <v>82.27093775192759</v>
      </c>
      <c r="U26" s="21"/>
      <c r="V26" s="21">
        <f>+V21-V22-V24</f>
        <v>184462.84795000055</v>
      </c>
      <c r="W26" s="21">
        <f>[3]REG3!V26</f>
        <v>231293.42184999926</v>
      </c>
      <c r="X26" s="21">
        <f>V26-W26</f>
        <v>-46830.573899998708</v>
      </c>
      <c r="Y26" s="21">
        <f>X26/W26*100</f>
        <v>-20.247257153024329</v>
      </c>
      <c r="Z26" s="21"/>
      <c r="AA26" s="21">
        <f>+AA21-AA22-AA24</f>
        <v>250145.64734000002</v>
      </c>
      <c r="AB26" s="21">
        <f>[3]REG3!AA26</f>
        <v>483316.6243500011</v>
      </c>
      <c r="AC26" s="21">
        <f>AA26-AB26</f>
        <v>-233170.97701000108</v>
      </c>
      <c r="AD26" s="21">
        <f>AC26/AB26*100</f>
        <v>-48.243938913457853</v>
      </c>
      <c r="AE26" s="21"/>
      <c r="AF26" s="21">
        <f>+AF21-AF22-AF24</f>
        <v>52489.888210000237</v>
      </c>
      <c r="AG26" s="21">
        <f>[3]REG3!AF26</f>
        <v>69603.696700000262</v>
      </c>
      <c r="AH26" s="21">
        <f>AF26-AG26</f>
        <v>-17113.808490000025</v>
      </c>
      <c r="AI26" s="21">
        <f>AH26/AG26*100</f>
        <v>-24.587499373434802</v>
      </c>
      <c r="AJ26" s="21"/>
      <c r="AK26" s="21">
        <f>+AK21-AK22-AK24</f>
        <v>246109.63088999962</v>
      </c>
      <c r="AL26" s="21">
        <f>[3]REG3!AK26</f>
        <v>339485.90271999966</v>
      </c>
      <c r="AM26" s="21">
        <f>AK26-AL26</f>
        <v>-93376.271830000042</v>
      </c>
      <c r="AN26" s="21">
        <f>AM26/AL26*100</f>
        <v>-27.505198619989439</v>
      </c>
      <c r="AO26" s="21"/>
      <c r="AP26" s="21">
        <f>+AP21-AP22-AP24</f>
        <v>64055.83598999989</v>
      </c>
      <c r="AQ26" s="21">
        <f>[3]REG3!AP26</f>
        <v>34450.781230000044</v>
      </c>
      <c r="AR26" s="21">
        <f>AP26-AQ26</f>
        <v>29605.054759999846</v>
      </c>
      <c r="AS26" s="21">
        <f>AR26/AQ26*100</f>
        <v>85.9343495357937</v>
      </c>
      <c r="AT26" s="21"/>
      <c r="AU26" s="21">
        <f>+AU21-AU22-AU24</f>
        <v>29050.937100000068</v>
      </c>
      <c r="AV26" s="21">
        <f>[3]REG3!AU26</f>
        <v>95002.905599999765</v>
      </c>
      <c r="AW26" s="21">
        <f>AU26-AV26</f>
        <v>-65951.968499999697</v>
      </c>
      <c r="AX26" s="21">
        <f>AW26/AV26*100</f>
        <v>-69.421001477243095</v>
      </c>
      <c r="AY26" s="21"/>
      <c r="AZ26" s="21">
        <f>+AZ21-AZ22-AZ24</f>
        <v>275441.29461000033</v>
      </c>
      <c r="BA26" s="21">
        <f>[3]REG3!AZ26</f>
        <v>287143.75140000042</v>
      </c>
      <c r="BB26" s="21">
        <f>AZ26-BA26</f>
        <v>-11702.456790000084</v>
      </c>
      <c r="BC26" s="21">
        <f>BB26/BA26*100</f>
        <v>-4.0754697718280442</v>
      </c>
      <c r="BD26" s="21"/>
      <c r="BE26" s="21">
        <f>+BE21-BE22-BE24</f>
        <v>88383.946240000369</v>
      </c>
      <c r="BF26" s="21">
        <f>[3]REG3!BE26</f>
        <v>182947.71397999959</v>
      </c>
      <c r="BG26" s="21">
        <f>BE26-BF26</f>
        <v>-94563.767739999224</v>
      </c>
      <c r="BH26" s="21">
        <f>BG26/BF26*100</f>
        <v>-51.688958382031068</v>
      </c>
      <c r="BI26" s="21"/>
      <c r="BJ26" s="21">
        <f>+BJ21-BJ22-BJ24</f>
        <v>27984.251430000237</v>
      </c>
      <c r="BK26" s="21">
        <f>[3]REG3!BJ26</f>
        <v>77963.961339999805</v>
      </c>
      <c r="BL26" s="21">
        <f>BJ26-BK26</f>
        <v>-49979.709909999568</v>
      </c>
      <c r="BM26" s="21">
        <f>BL26/BK26*100</f>
        <v>-64.106170403577508</v>
      </c>
      <c r="BN26" s="21"/>
      <c r="BO26" s="21">
        <f>+BO21-BO22-BO24</f>
        <v>231256.18222000019</v>
      </c>
      <c r="BP26" s="21">
        <f>[3]REG3!BO26</f>
        <v>121995.30411999984</v>
      </c>
      <c r="BQ26" s="21">
        <f>BO26-BP26</f>
        <v>109260.87810000035</v>
      </c>
      <c r="BR26" s="21">
        <f>BQ26/BP26*100</f>
        <v>89.561544100522624</v>
      </c>
      <c r="BS26" s="21"/>
      <c r="BT26" s="21">
        <f>+BT21-BT22-BT24</f>
        <v>1945381.0974400011</v>
      </c>
      <c r="BU26" s="21">
        <f>+BU21-BU22-BU24</f>
        <v>2434275.3305400047</v>
      </c>
      <c r="BV26" s="21">
        <f>BT26-BU26</f>
        <v>-488894.23310000356</v>
      </c>
      <c r="BW26" s="21">
        <f>BV26/BU26*100</f>
        <v>-20.083768954416108</v>
      </c>
      <c r="BX26" s="22"/>
      <c r="BY26" s="22"/>
      <c r="BZ26" s="22"/>
      <c r="CA26" s="22"/>
      <c r="CB26" s="22"/>
      <c r="CC26" s="22"/>
      <c r="CD26" s="22"/>
      <c r="CE26" s="22"/>
    </row>
    <row r="27" spans="1:83" ht="14.25" customHeight="1" x14ac:dyDescent="0.2">
      <c r="A27" s="3" t="s">
        <v>38</v>
      </c>
      <c r="B27" s="21">
        <f>[2]FP!U21</f>
        <v>18883.888750000002</v>
      </c>
      <c r="C27" s="21">
        <f>[3]REG3!B27</f>
        <v>20206.4575</v>
      </c>
      <c r="D27" s="21">
        <f>B27-C27</f>
        <v>-1322.5687499999985</v>
      </c>
      <c r="E27" s="21">
        <f>D27/C27*100</f>
        <v>-6.5452776668052701</v>
      </c>
      <c r="F27" s="21"/>
      <c r="G27" s="21">
        <f>[4]FP!U21</f>
        <v>39245.608320000007</v>
      </c>
      <c r="H27" s="21">
        <f>[3]REG3!G27</f>
        <v>35256.412839999997</v>
      </c>
      <c r="I27" s="21">
        <f>G27-H27</f>
        <v>3989.1954800000094</v>
      </c>
      <c r="J27" s="21">
        <f>I27/H27*100</f>
        <v>11.314808168669067</v>
      </c>
      <c r="K27" s="21"/>
      <c r="L27" s="21">
        <f>[5]FP!U21</f>
        <v>52789.606830000004</v>
      </c>
      <c r="M27" s="21">
        <f>[3]REG3!L27</f>
        <v>49389.567479999998</v>
      </c>
      <c r="N27" s="21">
        <f>L27-M27</f>
        <v>3400.0393500000064</v>
      </c>
      <c r="O27" s="21">
        <f>N27/M27*100</f>
        <v>6.884124570187482</v>
      </c>
      <c r="P27" s="21"/>
      <c r="Q27" s="21">
        <f>[6]FP!U21</f>
        <v>64094.701639999999</v>
      </c>
      <c r="R27" s="21">
        <f>[3]REG3!Q27</f>
        <v>59325.114969999995</v>
      </c>
      <c r="S27" s="21">
        <f>Q27-R27</f>
        <v>4769.5866700000042</v>
      </c>
      <c r="T27" s="21">
        <f>S27/R27*100</f>
        <v>8.0397428178806347</v>
      </c>
      <c r="U27" s="21"/>
      <c r="V27" s="21">
        <f>[7]FP!U21</f>
        <v>47962.803899999999</v>
      </c>
      <c r="W27" s="21">
        <f>[3]REG3!V27</f>
        <v>42790.251220000006</v>
      </c>
      <c r="X27" s="21">
        <f>V27-W27</f>
        <v>5172.5526799999934</v>
      </c>
      <c r="Y27" s="21">
        <f>X27/W27*100</f>
        <v>12.088156840692632</v>
      </c>
      <c r="Z27" s="21"/>
      <c r="AA27" s="21">
        <f>[8]FP!U21</f>
        <v>52828.714299999992</v>
      </c>
      <c r="AB27" s="21">
        <f>[3]REG3!AA27</f>
        <v>46879.407670000001</v>
      </c>
      <c r="AC27" s="21">
        <f>AA27-AB27</f>
        <v>5949.3066299999919</v>
      </c>
      <c r="AD27" s="21">
        <f>AC27/AB27*100</f>
        <v>12.690660837438845</v>
      </c>
      <c r="AE27" s="21"/>
      <c r="AF27" s="21">
        <f>[9]FP!U21</f>
        <v>38542.280930000001</v>
      </c>
      <c r="AG27" s="21">
        <f>[3]REG3!AF27</f>
        <v>37304.08887</v>
      </c>
      <c r="AH27" s="21">
        <f>AF27-AG27</f>
        <v>1238.1920600000012</v>
      </c>
      <c r="AI27" s="21">
        <f>AH27/AG27*100</f>
        <v>3.3191859056387703</v>
      </c>
      <c r="AJ27" s="21"/>
      <c r="AK27" s="21">
        <f>[10]FP!U21</f>
        <v>122522.18577000001</v>
      </c>
      <c r="AL27" s="21">
        <f>[3]REG3!AK27</f>
        <v>114988.76191999999</v>
      </c>
      <c r="AM27" s="21">
        <f>AK27-AL27</f>
        <v>7533.423850000021</v>
      </c>
      <c r="AN27" s="21">
        <f>AM27/AL27*100</f>
        <v>6.5514435708431895</v>
      </c>
      <c r="AO27" s="21"/>
      <c r="AP27" s="21">
        <f>[11]FP!U21</f>
        <v>11155.054100000001</v>
      </c>
      <c r="AQ27" s="21">
        <f>[3]REG3!AP27</f>
        <v>10788.14176</v>
      </c>
      <c r="AR27" s="21">
        <f>AP27-AQ27</f>
        <v>366.91234000000077</v>
      </c>
      <c r="AS27" s="21">
        <f>AR27/AQ27*100</f>
        <v>3.4010708068411657</v>
      </c>
      <c r="AT27" s="21"/>
      <c r="AU27" s="21">
        <f>[12]FP!U21</f>
        <v>21094.361409999998</v>
      </c>
      <c r="AV27" s="21">
        <f>[3]REG3!AU27</f>
        <v>19054.038690000001</v>
      </c>
      <c r="AW27" s="21">
        <f>AU27-AV27</f>
        <v>2040.3227199999965</v>
      </c>
      <c r="AX27" s="21">
        <f>AW27/AV27*100</f>
        <v>10.708085320886877</v>
      </c>
      <c r="AY27" s="21"/>
      <c r="AZ27" s="21">
        <f>[13]FP!U21</f>
        <v>44625.214139999996</v>
      </c>
      <c r="BA27" s="21">
        <f>[3]REG3!AZ27</f>
        <v>42597.992579999998</v>
      </c>
      <c r="BB27" s="21">
        <f>AZ27-BA27</f>
        <v>2027.2215599999981</v>
      </c>
      <c r="BC27" s="21">
        <f>BB27/BA27*100</f>
        <v>4.7589603106128298</v>
      </c>
      <c r="BD27" s="21"/>
      <c r="BE27" s="21">
        <f>[14]FP!U21</f>
        <v>49334.522549999994</v>
      </c>
      <c r="BF27" s="21">
        <f>[3]REG3!BE27</f>
        <v>46145.089899999999</v>
      </c>
      <c r="BG27" s="21">
        <f>BE27-BF27</f>
        <v>3189.4326499999952</v>
      </c>
      <c r="BH27" s="21">
        <f>BG27/BF27*100</f>
        <v>6.9117486972324542</v>
      </c>
      <c r="BI27" s="21"/>
      <c r="BJ27" s="21">
        <f>[15]FP!U21</f>
        <v>27045.501300000004</v>
      </c>
      <c r="BK27" s="21">
        <f>[3]REG3!BJ27</f>
        <v>26882.092730000004</v>
      </c>
      <c r="BL27" s="21">
        <f>BJ27-BK27</f>
        <v>163.4085699999996</v>
      </c>
      <c r="BM27" s="21">
        <f>BL27/BK27*100</f>
        <v>0.60787146165014949</v>
      </c>
      <c r="BN27" s="21"/>
      <c r="BO27" s="21">
        <f>[16]FP!U21</f>
        <v>41683.007740000001</v>
      </c>
      <c r="BP27" s="21">
        <f>[3]REG3!BO27</f>
        <v>45137.356039999999</v>
      </c>
      <c r="BQ27" s="21">
        <f>BO27-BP27</f>
        <v>-3454.3482999999978</v>
      </c>
      <c r="BR27" s="21">
        <f>BQ27/BP27*100</f>
        <v>-7.6529699633687223</v>
      </c>
      <c r="BS27" s="21"/>
      <c r="BT27" s="21">
        <f>+B27+G27+L27+Q27+V27+AA27+AF27+AK27+AP27+AU27+AZ27+BE27+BJ27+BO27</f>
        <v>631807.45168000006</v>
      </c>
      <c r="BU27" s="21">
        <f>+C27+H27+M27+R27+W27+AB27+AG27+AL27+AQ27+AV27+BA27+BF27+BK27+BP27</f>
        <v>596744.77417000011</v>
      </c>
      <c r="BV27" s="21">
        <f>BT27-BU27</f>
        <v>35062.67750999995</v>
      </c>
      <c r="BW27" s="21">
        <f>BV27/BU27*100</f>
        <v>5.8756572370102278</v>
      </c>
      <c r="BX27" s="22"/>
      <c r="BY27" s="22"/>
      <c r="BZ27" s="22"/>
      <c r="CA27" s="22"/>
      <c r="CB27" s="22"/>
      <c r="CC27" s="22"/>
      <c r="CD27" s="22"/>
      <c r="CE27" s="22"/>
    </row>
    <row r="28" spans="1:83" ht="14.25" customHeight="1" x14ac:dyDescent="0.2">
      <c r="A28" s="3" t="s">
        <v>39</v>
      </c>
      <c r="B28" s="21">
        <f>[2]FP!U22</f>
        <v>13293.900589999997</v>
      </c>
      <c r="C28" s="21">
        <f>[3]REG3!B28</f>
        <v>10583.848099999999</v>
      </c>
      <c r="D28" s="21">
        <f>B28-C28</f>
        <v>2710.0524899999982</v>
      </c>
      <c r="E28" s="21">
        <f>D28/C28*100</f>
        <v>25.605549743292315</v>
      </c>
      <c r="F28" s="21"/>
      <c r="G28" s="21">
        <f>[4]FP!U22</f>
        <v>7486.491</v>
      </c>
      <c r="H28" s="21">
        <f>[3]REG3!G28</f>
        <v>0</v>
      </c>
      <c r="I28" s="21">
        <f>G28-H28</f>
        <v>7486.491</v>
      </c>
      <c r="J28" s="21"/>
      <c r="K28" s="21"/>
      <c r="L28" s="21">
        <f>[5]FP!U22</f>
        <v>7332.5118999999995</v>
      </c>
      <c r="M28" s="21">
        <f>[3]REG3!L28</f>
        <v>9302.2999400000008</v>
      </c>
      <c r="N28" s="21">
        <f>L28-M28</f>
        <v>-1969.7880400000013</v>
      </c>
      <c r="O28" s="21">
        <f>N28/M28*100</f>
        <v>-21.175279798600013</v>
      </c>
      <c r="P28" s="21"/>
      <c r="Q28" s="21">
        <f>[6]FP!U22</f>
        <v>13124.522439999999</v>
      </c>
      <c r="R28" s="21">
        <f>[3]REG3!Q28</f>
        <v>13275.768</v>
      </c>
      <c r="S28" s="21">
        <f>Q28-R28</f>
        <v>-151.24556000000121</v>
      </c>
      <c r="T28" s="21">
        <f>S28/R28*100</f>
        <v>-1.139260342603164</v>
      </c>
      <c r="U28" s="21"/>
      <c r="V28" s="21">
        <f>[7]FP!U22</f>
        <v>0</v>
      </c>
      <c r="W28" s="21">
        <f>[3]REG3!V28</f>
        <v>0</v>
      </c>
      <c r="X28" s="21">
        <f>V28-W28</f>
        <v>0</v>
      </c>
      <c r="Y28" s="21"/>
      <c r="Z28" s="21"/>
      <c r="AA28" s="21">
        <f>[8]FP!U22</f>
        <v>10408.713299999999</v>
      </c>
      <c r="AB28" s="21">
        <f>[3]REG3!AA28</f>
        <v>12055.59938</v>
      </c>
      <c r="AC28" s="21">
        <f>AA28-AB28</f>
        <v>-1646.8860800000002</v>
      </c>
      <c r="AD28" s="21">
        <f>AC28/AB28*100</f>
        <v>-13.660756533865511</v>
      </c>
      <c r="AE28" s="21"/>
      <c r="AF28" s="21">
        <f>[9]FP!U22</f>
        <v>12697.989890000001</v>
      </c>
      <c r="AG28" s="21">
        <f>[3]REG3!AF28</f>
        <v>13477.509569999998</v>
      </c>
      <c r="AH28" s="21">
        <f>AF28-AG28</f>
        <v>-779.51967999999761</v>
      </c>
      <c r="AI28" s="21">
        <f>AH28/AG28*100</f>
        <v>-5.7838555109258047</v>
      </c>
      <c r="AJ28" s="21"/>
      <c r="AK28" s="21">
        <f>[10]FP!U22</f>
        <v>5062.8444799999997</v>
      </c>
      <c r="AL28" s="21">
        <f>[3]REG3!AK28</f>
        <v>3484.4262799999997</v>
      </c>
      <c r="AM28" s="21">
        <f>AK28-AL28</f>
        <v>1578.4182000000001</v>
      </c>
      <c r="AN28" s="21">
        <f>AM28/AL28*100</f>
        <v>45.299227854520723</v>
      </c>
      <c r="AO28" s="21"/>
      <c r="AP28" s="21">
        <f>[11]FP!U22</f>
        <v>522.13979999999992</v>
      </c>
      <c r="AQ28" s="21">
        <f>[3]REG3!AP28</f>
        <v>586.79047000000003</v>
      </c>
      <c r="AR28" s="21">
        <f>AP28-AQ28</f>
        <v>-64.650670000000105</v>
      </c>
      <c r="AS28" s="21">
        <f>AR28/AQ28*100</f>
        <v>-11.01767552564378</v>
      </c>
      <c r="AT28" s="21"/>
      <c r="AU28" s="21">
        <f>[12]FP!U22</f>
        <v>819.70966999999996</v>
      </c>
      <c r="AV28" s="21">
        <f>[3]REG3!AU28</f>
        <v>107.48517000000001</v>
      </c>
      <c r="AW28" s="21">
        <f>AU28-AV28</f>
        <v>712.22449999999992</v>
      </c>
      <c r="AX28" s="21">
        <f>AW28/AV28*100</f>
        <v>662.6258301494056</v>
      </c>
      <c r="AY28" s="21"/>
      <c r="AZ28" s="21">
        <f>[13]FP!U22</f>
        <v>9973.0590000000011</v>
      </c>
      <c r="BA28" s="21">
        <f>[3]REG3!AZ28</f>
        <v>11443.575000000001</v>
      </c>
      <c r="BB28" s="21">
        <f>AZ28-BA28</f>
        <v>-1470.5159999999996</v>
      </c>
      <c r="BC28" s="21">
        <f>BB28/BA28*100</f>
        <v>-12.850145168795587</v>
      </c>
      <c r="BD28" s="21"/>
      <c r="BE28" s="21">
        <f>[14]FP!U22</f>
        <v>0</v>
      </c>
      <c r="BF28" s="21">
        <f>[3]REG3!BE28</f>
        <v>0</v>
      </c>
      <c r="BG28" s="21">
        <f>BE28-BF28</f>
        <v>0</v>
      </c>
      <c r="BH28" s="21"/>
      <c r="BI28" s="21"/>
      <c r="BJ28" s="21">
        <f>[15]FP!U22</f>
        <v>3512.239</v>
      </c>
      <c r="BK28" s="21">
        <f>[3]REG3!BJ28</f>
        <v>3917.777</v>
      </c>
      <c r="BL28" s="21">
        <f>BJ28-BK28</f>
        <v>-405.53800000000001</v>
      </c>
      <c r="BM28" s="21">
        <f>BL28/BK28*100</f>
        <v>-10.35122723932475</v>
      </c>
      <c r="BN28" s="21"/>
      <c r="BO28" s="21">
        <f>[16]FP!U22</f>
        <v>2409.90897</v>
      </c>
      <c r="BP28" s="21">
        <f>[3]REG3!BO28</f>
        <v>3941.7861500000004</v>
      </c>
      <c r="BQ28" s="21">
        <f>BO28-BP28</f>
        <v>-1531.8771800000004</v>
      </c>
      <c r="BR28" s="21">
        <f>BQ28/BP28*100</f>
        <v>-38.862513634840397</v>
      </c>
      <c r="BS28" s="21"/>
      <c r="BT28" s="21">
        <f>+B28+G28+L28+Q28+V28+AA28+AF28+AK28+AP28+AU28+AZ28+BE28+BJ28+BO28</f>
        <v>86644.030039999998</v>
      </c>
      <c r="BU28" s="21">
        <f>+C28+H28+M28+R28+W28+AB28+AG28+AL28+AQ28+AV28+BA28+BF28+BK28+BP28</f>
        <v>82176.865059999996</v>
      </c>
      <c r="BV28" s="21">
        <f>BT28-BU28</f>
        <v>4467.1649800000014</v>
      </c>
      <c r="BW28" s="21">
        <f>BV28/BU28*100</f>
        <v>5.4360372310849039</v>
      </c>
      <c r="BX28" s="22"/>
      <c r="BY28" s="22"/>
      <c r="BZ28" s="22"/>
      <c r="CA28" s="22"/>
      <c r="CB28" s="22"/>
      <c r="CC28" s="22"/>
      <c r="CD28" s="22"/>
      <c r="CE28" s="22"/>
    </row>
    <row r="29" spans="1:83" ht="14.25" customHeight="1" x14ac:dyDescent="0.2">
      <c r="A29" s="3" t="s">
        <v>40</v>
      </c>
      <c r="B29" s="21">
        <f>+B26-B27-B28</f>
        <v>24684.127710000226</v>
      </c>
      <c r="C29" s="21">
        <f>[3]REG3!B29</f>
        <v>41870.447900000188</v>
      </c>
      <c r="D29" s="21">
        <f>B29-C29</f>
        <v>-17186.320189999962</v>
      </c>
      <c r="E29" s="21">
        <f>D29/C29*100</f>
        <v>-41.046420690426586</v>
      </c>
      <c r="F29" s="21"/>
      <c r="G29" s="21">
        <f>+G26-G27-G28</f>
        <v>74594.087569999669</v>
      </c>
      <c r="H29" s="21">
        <f>[3]REG3!G29</f>
        <v>125562.15192999985</v>
      </c>
      <c r="I29" s="21">
        <f>G29-H29</f>
        <v>-50968.064360000179</v>
      </c>
      <c r="J29" s="21">
        <f>I29/H29*100</f>
        <v>-40.591900964244836</v>
      </c>
      <c r="K29" s="21"/>
      <c r="L29" s="21">
        <f>+L26-L27-L28</f>
        <v>149801.4295600004</v>
      </c>
      <c r="M29" s="21">
        <f>[3]REG3!L29</f>
        <v>159708.53705999997</v>
      </c>
      <c r="N29" s="21">
        <f>L29-M29</f>
        <v>-9907.1074999995762</v>
      </c>
      <c r="O29" s="21">
        <f>N29/M29*100</f>
        <v>-6.2032422827075502</v>
      </c>
      <c r="P29" s="21"/>
      <c r="Q29" s="21">
        <f>+Q26-Q27-Q28</f>
        <v>30669.759149999663</v>
      </c>
      <c r="R29" s="21">
        <f>[3]REG3!Q29</f>
        <v>-13409.338469999919</v>
      </c>
      <c r="S29" s="21">
        <f>Q29-R29</f>
        <v>44079.097619999578</v>
      </c>
      <c r="T29" s="21">
        <f>S29/R29*100</f>
        <v>-328.71940490290154</v>
      </c>
      <c r="U29" s="21"/>
      <c r="V29" s="21">
        <f>+V26-V27-V28</f>
        <v>136500.04405000055</v>
      </c>
      <c r="W29" s="21">
        <f>[3]REG3!V29</f>
        <v>188503.17062999925</v>
      </c>
      <c r="X29" s="21">
        <f>V29-W29</f>
        <v>-52003.126579998701</v>
      </c>
      <c r="Y29" s="21">
        <f>X29/W29*100</f>
        <v>-27.587401530806233</v>
      </c>
      <c r="Z29" s="21"/>
      <c r="AA29" s="21">
        <f>+AA26-AA27-AA28</f>
        <v>186908.21974000003</v>
      </c>
      <c r="AB29" s="21">
        <f>[3]REG3!AA29</f>
        <v>424381.61730000109</v>
      </c>
      <c r="AC29" s="21">
        <f>AA29-AB29</f>
        <v>-237473.39756000106</v>
      </c>
      <c r="AD29" s="21">
        <f>AC29/AB29*100</f>
        <v>-55.957512738382334</v>
      </c>
      <c r="AE29" s="21"/>
      <c r="AF29" s="21">
        <f>+AF26-AF27-AF28</f>
        <v>1249.6173900002359</v>
      </c>
      <c r="AG29" s="21">
        <f>[3]REG3!AF29</f>
        <v>18822.098260000264</v>
      </c>
      <c r="AH29" s="21">
        <f>AF29-AG29</f>
        <v>-17572.480870000029</v>
      </c>
      <c r="AI29" s="21">
        <f>AH29/AG29*100</f>
        <v>-93.36090284548213</v>
      </c>
      <c r="AJ29" s="21"/>
      <c r="AK29" s="21">
        <f>+AK26-AK27-AK28</f>
        <v>118524.60063999961</v>
      </c>
      <c r="AL29" s="21">
        <f>[3]REG3!AK29</f>
        <v>221012.71451999969</v>
      </c>
      <c r="AM29" s="21">
        <f>AK29-AL29</f>
        <v>-102488.11388000008</v>
      </c>
      <c r="AN29" s="21">
        <f>AM29/AL29*100</f>
        <v>-46.372044297354584</v>
      </c>
      <c r="AO29" s="21"/>
      <c r="AP29" s="21">
        <f>+AP26-AP27-AP28</f>
        <v>52378.642089999892</v>
      </c>
      <c r="AQ29" s="21">
        <f>[3]REG3!AP29</f>
        <v>23075.849000000046</v>
      </c>
      <c r="AR29" s="21">
        <f>AP29-AQ29</f>
        <v>29302.793089999846</v>
      </c>
      <c r="AS29" s="21">
        <f>AR29/AQ29*100</f>
        <v>126.98468034697137</v>
      </c>
      <c r="AT29" s="21"/>
      <c r="AU29" s="21">
        <f>+AU26-AU27-AU28</f>
        <v>7136.8660200000704</v>
      </c>
      <c r="AV29" s="21">
        <f>[3]REG3!AU29</f>
        <v>75841.381739999764</v>
      </c>
      <c r="AW29" s="21">
        <f>AU29-AV29</f>
        <v>-68704.51571999969</v>
      </c>
      <c r="AX29" s="21">
        <f>AW29/AV29*100</f>
        <v>-90.589746842341626</v>
      </c>
      <c r="AY29" s="21"/>
      <c r="AZ29" s="21">
        <f>+AZ26-AZ27-AZ28</f>
        <v>220843.02147000033</v>
      </c>
      <c r="BA29" s="21">
        <f>[3]REG3!AZ29</f>
        <v>233102.18382000041</v>
      </c>
      <c r="BB29" s="21">
        <f>AZ29-BA29</f>
        <v>-12259.162350000086</v>
      </c>
      <c r="BC29" s="21">
        <f>BB29/BA29*100</f>
        <v>-5.2591366366033325</v>
      </c>
      <c r="BD29" s="21"/>
      <c r="BE29" s="21">
        <f>+BE26-BE27-BE28</f>
        <v>39049.423690000374</v>
      </c>
      <c r="BF29" s="21">
        <f>[3]REG3!BE29</f>
        <v>136802.6240799996</v>
      </c>
      <c r="BG29" s="21">
        <f>BE29-BF29</f>
        <v>-97753.200389999227</v>
      </c>
      <c r="BH29" s="21">
        <f>BG29/BF29*100</f>
        <v>-71.455647175915999</v>
      </c>
      <c r="BI29" s="21"/>
      <c r="BJ29" s="21">
        <f>+BJ26-BJ27-BJ28</f>
        <v>-2573.4888699997668</v>
      </c>
      <c r="BK29" s="21">
        <f>[3]REG3!BJ29</f>
        <v>47164.091609999799</v>
      </c>
      <c r="BL29" s="21">
        <f>BJ29-BK29</f>
        <v>-49737.580479999568</v>
      </c>
      <c r="BM29" s="21">
        <f>BL29/BK29*100</f>
        <v>-105.45645804286865</v>
      </c>
      <c r="BN29" s="21"/>
      <c r="BO29" s="21">
        <f>+BO26-BO27-BO28</f>
        <v>187163.2655100002</v>
      </c>
      <c r="BP29" s="21">
        <f>[3]REG3!BO29</f>
        <v>72916.161929999842</v>
      </c>
      <c r="BQ29" s="21">
        <f>BO29-BP29</f>
        <v>114247.10358000036</v>
      </c>
      <c r="BR29" s="21">
        <f>BQ29/BP29*100</f>
        <v>156.6828266272141</v>
      </c>
      <c r="BS29" s="21"/>
      <c r="BT29" s="21">
        <f>+BT26-BT27-BT28</f>
        <v>1226929.615720001</v>
      </c>
      <c r="BU29" s="21">
        <f>+BU26-BU27-BU28</f>
        <v>1755353.6913100046</v>
      </c>
      <c r="BV29" s="21">
        <f>BT29-BU29</f>
        <v>-528424.07559000351</v>
      </c>
      <c r="BW29" s="21">
        <f>BV29/BU29*100</f>
        <v>-30.103567059220147</v>
      </c>
      <c r="BX29" s="22"/>
      <c r="BY29" s="22"/>
      <c r="BZ29" s="22"/>
      <c r="CA29" s="22"/>
      <c r="CB29" s="22"/>
      <c r="CC29" s="22"/>
      <c r="CD29" s="22"/>
      <c r="CE29" s="22"/>
    </row>
    <row r="30" spans="1:83" ht="14.25" customHeight="1" x14ac:dyDescent="0.2">
      <c r="A30" s="3" t="s">
        <v>35</v>
      </c>
      <c r="B30" s="21">
        <f>ROUND((B29/B21*100),0)</f>
        <v>3</v>
      </c>
      <c r="C30" s="21">
        <f>[3]REG3!B30</f>
        <v>5</v>
      </c>
      <c r="D30" s="21"/>
      <c r="E30" s="21">
        <f>B30-C30</f>
        <v>-2</v>
      </c>
      <c r="F30" s="21"/>
      <c r="G30" s="21">
        <f>ROUND((G29/G21*100),0)</f>
        <v>4</v>
      </c>
      <c r="H30" s="21">
        <f>[3]REG3!G30</f>
        <v>7</v>
      </c>
      <c r="I30" s="21"/>
      <c r="J30" s="21">
        <f>G30-H30</f>
        <v>-3</v>
      </c>
      <c r="K30" s="21"/>
      <c r="L30" s="21">
        <f>ROUND((L29/L21*100),0)</f>
        <v>6</v>
      </c>
      <c r="M30" s="21">
        <f>[3]REG3!L30</f>
        <v>8</v>
      </c>
      <c r="N30" s="21"/>
      <c r="O30" s="21">
        <f>L30-M30</f>
        <v>-2</v>
      </c>
      <c r="P30" s="21"/>
      <c r="Q30" s="21">
        <f>ROUND((Q29/Q21*100),0)</f>
        <v>1</v>
      </c>
      <c r="R30" s="21">
        <f>[3]REG3!Q30</f>
        <v>-1</v>
      </c>
      <c r="S30" s="21"/>
      <c r="T30" s="21">
        <f>Q30-R30</f>
        <v>2</v>
      </c>
      <c r="U30" s="21"/>
      <c r="V30" s="21">
        <f>ROUND((V29/V21*100),0)</f>
        <v>5</v>
      </c>
      <c r="W30" s="21">
        <f>[3]REG3!V30</f>
        <v>6</v>
      </c>
      <c r="X30" s="21"/>
      <c r="Y30" s="21">
        <f>V30-W30</f>
        <v>-1</v>
      </c>
      <c r="Z30" s="21"/>
      <c r="AA30" s="21">
        <f>ROUND((AA29/AA21*100),0)</f>
        <v>3</v>
      </c>
      <c r="AB30" s="21">
        <f>[3]REG3!AA30</f>
        <v>8</v>
      </c>
      <c r="AC30" s="21"/>
      <c r="AD30" s="21">
        <f>AA30-AB30</f>
        <v>-5</v>
      </c>
      <c r="AE30" s="21"/>
      <c r="AF30" s="21">
        <f>ROUND((AF29/AF21*100),0)</f>
        <v>0</v>
      </c>
      <c r="AG30" s="21">
        <f>[3]REG3!AF30</f>
        <v>1</v>
      </c>
      <c r="AH30" s="21"/>
      <c r="AI30" s="21">
        <f>AF30-AG30</f>
        <v>-1</v>
      </c>
      <c r="AJ30" s="21"/>
      <c r="AK30" s="21">
        <f>ROUND((AK29/AK21*100),0)</f>
        <v>2</v>
      </c>
      <c r="AL30" s="21">
        <f>[3]REG3!AK30</f>
        <v>4</v>
      </c>
      <c r="AM30" s="21"/>
      <c r="AN30" s="21">
        <f>AK30-AL30</f>
        <v>-2</v>
      </c>
      <c r="AO30" s="21"/>
      <c r="AP30" s="21">
        <f>ROUND((AP29/AP21*100),0)</f>
        <v>6</v>
      </c>
      <c r="AQ30" s="21">
        <f>[3]REG3!AP30</f>
        <v>3</v>
      </c>
      <c r="AR30" s="21"/>
      <c r="AS30" s="21">
        <f>AP30-AQ30</f>
        <v>3</v>
      </c>
      <c r="AT30" s="21"/>
      <c r="AU30" s="21">
        <f>ROUND((AU29/AU21*100),0)</f>
        <v>1</v>
      </c>
      <c r="AV30" s="21">
        <f>[3]REG3!AU30</f>
        <v>7</v>
      </c>
      <c r="AW30" s="21"/>
      <c r="AX30" s="21">
        <f>AU30-AV30</f>
        <v>-6</v>
      </c>
      <c r="AY30" s="21"/>
      <c r="AZ30" s="21">
        <f>ROUND((AZ29/AZ21*100),0)</f>
        <v>7</v>
      </c>
      <c r="BA30" s="21">
        <f>[3]REG3!AZ30</f>
        <v>7</v>
      </c>
      <c r="BB30" s="21"/>
      <c r="BC30" s="21">
        <f>AZ30-BA30</f>
        <v>0</v>
      </c>
      <c r="BD30" s="21"/>
      <c r="BE30" s="21">
        <f>ROUND((BE29/BE21*100),0)</f>
        <v>1</v>
      </c>
      <c r="BF30" s="21">
        <f>[3]REG3!BE30</f>
        <v>5</v>
      </c>
      <c r="BG30" s="21"/>
      <c r="BH30" s="21">
        <f>BE30-BF30</f>
        <v>-4</v>
      </c>
      <c r="BI30" s="21"/>
      <c r="BJ30" s="21">
        <f>ROUND((BJ29/BJ21*100),0)</f>
        <v>0</v>
      </c>
      <c r="BK30" s="21">
        <f>[3]REG3!BJ30</f>
        <v>3</v>
      </c>
      <c r="BL30" s="21"/>
      <c r="BM30" s="21">
        <f>BJ30-BK30</f>
        <v>-3</v>
      </c>
      <c r="BN30" s="21"/>
      <c r="BO30" s="21">
        <f>ROUND((BO29/BO21*100),0)</f>
        <v>9</v>
      </c>
      <c r="BP30" s="21">
        <f>[3]REG3!BO30</f>
        <v>4</v>
      </c>
      <c r="BQ30" s="21"/>
      <c r="BR30" s="21">
        <f>BO30-BP30</f>
        <v>5</v>
      </c>
      <c r="BS30" s="21"/>
      <c r="BT30" s="21">
        <f>ROUND((BT29/BT21*100),0)</f>
        <v>4</v>
      </c>
      <c r="BU30" s="21">
        <f>ROUND((BU29/BU21*100),0)</f>
        <v>5</v>
      </c>
      <c r="BV30" s="21"/>
      <c r="BW30" s="21">
        <f>BT30-BU30</f>
        <v>-1</v>
      </c>
      <c r="BX30" s="22"/>
      <c r="BY30" s="22"/>
      <c r="BZ30" s="22"/>
      <c r="CA30" s="22"/>
      <c r="CB30" s="22"/>
      <c r="CC30" s="22"/>
      <c r="CD30" s="22"/>
      <c r="CE30" s="22"/>
    </row>
    <row r="31" spans="1:83" ht="14.25" customHeight="1" x14ac:dyDescent="0.2">
      <c r="A31" s="20" t="s">
        <v>41</v>
      </c>
      <c r="B31" s="21">
        <f>[2]FP!$U$25</f>
        <v>1314.75026</v>
      </c>
      <c r="C31" s="21">
        <f>[3]REG3!B31</f>
        <v>6284.6079200000004</v>
      </c>
      <c r="D31" s="21">
        <f>B31-C31</f>
        <v>-4969.8576600000006</v>
      </c>
      <c r="E31" s="21">
        <f>D31/C31*100</f>
        <v>-79.079836375854612</v>
      </c>
      <c r="F31" s="21"/>
      <c r="G31" s="21">
        <f>[4]FP!$U$25</f>
        <v>10153.790579999999</v>
      </c>
      <c r="H31" s="21">
        <f>[3]REG3!G31</f>
        <v>10325.406439999999</v>
      </c>
      <c r="I31" s="21">
        <f>G31-H31</f>
        <v>-171.61585999999988</v>
      </c>
      <c r="J31" s="21">
        <f>I31/H31*100</f>
        <v>-1.6620736529573348</v>
      </c>
      <c r="K31" s="21"/>
      <c r="L31" s="21">
        <f>[5]FP!$U$25</f>
        <v>20284.957730000002</v>
      </c>
      <c r="M31" s="21">
        <f>[3]REG3!L31</f>
        <v>14526.868640000001</v>
      </c>
      <c r="N31" s="21">
        <f>L31-M31</f>
        <v>5758.0890900000013</v>
      </c>
      <c r="O31" s="21">
        <f>N31/M31*100</f>
        <v>39.637510551620167</v>
      </c>
      <c r="P31" s="21"/>
      <c r="Q31" s="21">
        <f>[6]FP!$U$25</f>
        <v>0</v>
      </c>
      <c r="R31" s="21">
        <f>[3]REG3!Q31</f>
        <v>0</v>
      </c>
      <c r="S31" s="21">
        <f>Q31-R31</f>
        <v>0</v>
      </c>
      <c r="T31" s="21">
        <f>Q31-R31</f>
        <v>0</v>
      </c>
      <c r="U31" s="21"/>
      <c r="V31" s="21">
        <f>[7]FP!$U$25</f>
        <v>0</v>
      </c>
      <c r="W31" s="21">
        <f>[3]REG3!V31</f>
        <v>0</v>
      </c>
      <c r="X31" s="21">
        <f>V31-W31</f>
        <v>0</v>
      </c>
      <c r="Y31" s="21"/>
      <c r="Z31" s="21"/>
      <c r="AA31" s="21">
        <f>[8]FP!$U$25</f>
        <v>0</v>
      </c>
      <c r="AB31" s="21">
        <f>[3]REG3!AA31</f>
        <v>0</v>
      </c>
      <c r="AC31" s="21">
        <f>AA31-AB31</f>
        <v>0</v>
      </c>
      <c r="AD31" s="21"/>
      <c r="AE31" s="21"/>
      <c r="AF31" s="21">
        <f>[9]FP!$U$25</f>
        <v>0</v>
      </c>
      <c r="AG31" s="21">
        <f>[3]REG3!AF31</f>
        <v>0</v>
      </c>
      <c r="AH31" s="21">
        <f>AF31-AG31</f>
        <v>0</v>
      </c>
      <c r="AI31" s="21"/>
      <c r="AJ31" s="21"/>
      <c r="AK31" s="21">
        <f>[10]FP!$U$25</f>
        <v>0</v>
      </c>
      <c r="AL31" s="21">
        <f>[3]REG3!AK31</f>
        <v>0</v>
      </c>
      <c r="AM31" s="21">
        <f>AK31-AL31</f>
        <v>0</v>
      </c>
      <c r="AN31" s="21"/>
      <c r="AO31" s="21"/>
      <c r="AP31" s="21">
        <f>[11]FP!$U$25</f>
        <v>0</v>
      </c>
      <c r="AQ31" s="21">
        <f>[3]REG3!AP31</f>
        <v>0</v>
      </c>
      <c r="AR31" s="21">
        <f>AP31-AQ31</f>
        <v>0</v>
      </c>
      <c r="AS31" s="21"/>
      <c r="AT31" s="21"/>
      <c r="AU31" s="21">
        <f>[12]FP!$U$25</f>
        <v>274.79730000000001</v>
      </c>
      <c r="AV31" s="21">
        <f>[3]REG3!AU31</f>
        <v>256.93329</v>
      </c>
      <c r="AW31" s="21">
        <f>AU31-AV31</f>
        <v>17.864010000000007</v>
      </c>
      <c r="AX31" s="21">
        <f>AW31/AV31*100</f>
        <v>6.9527814009620963</v>
      </c>
      <c r="AY31" s="21"/>
      <c r="AZ31" s="21">
        <f>[13]FP!$U$25</f>
        <v>43058.408289999999</v>
      </c>
      <c r="BA31" s="21">
        <f>[3]REG3!AZ31</f>
        <v>32064.422879999998</v>
      </c>
      <c r="BB31" s="21">
        <f>AZ31-BA31</f>
        <v>10993.985410000001</v>
      </c>
      <c r="BC31" s="21">
        <f>BB31/BA31*100</f>
        <v>34.28717694731202</v>
      </c>
      <c r="BD31" s="21"/>
      <c r="BE31" s="21">
        <f>[14]FP!$U$25</f>
        <v>11667.364020000001</v>
      </c>
      <c r="BF31" s="21">
        <f>[3]REG3!BE31</f>
        <v>9412.2531899999994</v>
      </c>
      <c r="BG31" s="21">
        <f>BE31-BF31</f>
        <v>2255.1108300000014</v>
      </c>
      <c r="BH31" s="21">
        <f>BG31/BF31*100</f>
        <v>23.959309046169015</v>
      </c>
      <c r="BI31" s="21"/>
      <c r="BJ31" s="21">
        <f>[15]FP!$U$25</f>
        <v>0</v>
      </c>
      <c r="BK31" s="21">
        <f>[3]REG3!BJ31</f>
        <v>0</v>
      </c>
      <c r="BL31" s="21">
        <f>BJ31-BK31</f>
        <v>0</v>
      </c>
      <c r="BM31" s="21"/>
      <c r="BN31" s="21"/>
      <c r="BO31" s="21">
        <f>[16]FP!U25</f>
        <v>674.22280999999998</v>
      </c>
      <c r="BP31" s="21">
        <f>[3]REG3!BO31</f>
        <v>0</v>
      </c>
      <c r="BQ31" s="21">
        <f>BO31-BP31</f>
        <v>674.22280999999998</v>
      </c>
      <c r="BR31" s="21">
        <f>BO31-BP31</f>
        <v>674.22280999999998</v>
      </c>
      <c r="BS31" s="21"/>
      <c r="BT31" s="21">
        <f>+B31+G31+L31+Q31+V31+AA31+AF31+AK31+AP31+AU31+AZ31+BE31+BJ31+BO31</f>
        <v>87428.290990000009</v>
      </c>
      <c r="BU31" s="21">
        <f>+C31+H31+M31+R31+W31+AB31+AG31+AL31+AQ31+AV31+BA31+BF31+BK31+BP31</f>
        <v>72870.492360000004</v>
      </c>
      <c r="BV31" s="21">
        <f>BT31-BU31</f>
        <v>14557.798630000005</v>
      </c>
      <c r="BW31" s="21">
        <f>BT31-BU31</f>
        <v>14557.798630000005</v>
      </c>
      <c r="BX31" s="22"/>
      <c r="BY31" s="22"/>
      <c r="BZ31" s="22"/>
      <c r="CA31" s="22"/>
      <c r="CB31" s="22"/>
      <c r="CC31" s="22"/>
      <c r="CD31" s="22"/>
      <c r="CE31" s="22"/>
    </row>
    <row r="32" spans="1:83" s="26" customFormat="1" ht="14.25" customHeight="1" x14ac:dyDescent="0.2">
      <c r="A32" s="24" t="s">
        <v>42</v>
      </c>
      <c r="B32" s="21">
        <f>B29-B31</f>
        <v>23369.377450000226</v>
      </c>
      <c r="C32" s="21">
        <f>[3]REG3!B32</f>
        <v>35585.839980000186</v>
      </c>
      <c r="D32" s="21">
        <f>B32-C32</f>
        <v>-12216.462529999961</v>
      </c>
      <c r="E32" s="21">
        <f>D32/C32*100</f>
        <v>-34.329560681624514</v>
      </c>
      <c r="F32" s="21"/>
      <c r="G32" s="21">
        <f>G29-G31</f>
        <v>64440.296989999668</v>
      </c>
      <c r="H32" s="21">
        <f>[3]REG3!G32</f>
        <v>115236.74548999986</v>
      </c>
      <c r="I32" s="21">
        <f>G32-H32</f>
        <v>-50796.448500000188</v>
      </c>
      <c r="J32" s="21">
        <f>I32/H32*100</f>
        <v>-44.080079044238765</v>
      </c>
      <c r="K32" s="21"/>
      <c r="L32" s="21">
        <f>L29-L31</f>
        <v>129516.4718300004</v>
      </c>
      <c r="M32" s="21">
        <f>[3]REG3!L32</f>
        <v>145181.66841999997</v>
      </c>
      <c r="N32" s="21">
        <f>L32-M32</f>
        <v>-15665.19658999957</v>
      </c>
      <c r="O32" s="21">
        <f>N32/M32*100</f>
        <v>-10.790065137343166</v>
      </c>
      <c r="P32" s="21"/>
      <c r="Q32" s="21">
        <f>Q29-Q31</f>
        <v>30669.759149999663</v>
      </c>
      <c r="R32" s="21">
        <f>[3]REG3!Q32</f>
        <v>-13409.338469999919</v>
      </c>
      <c r="S32" s="21">
        <f>Q32-R32</f>
        <v>44079.097619999578</v>
      </c>
      <c r="T32" s="21">
        <f>Q32-R32</f>
        <v>44079.097619999578</v>
      </c>
      <c r="U32" s="21"/>
      <c r="V32" s="21">
        <f>V29-V31</f>
        <v>136500.04405000055</v>
      </c>
      <c r="W32" s="21">
        <f>[3]REG3!V32</f>
        <v>188503.17062999925</v>
      </c>
      <c r="X32" s="21">
        <f>V32-W32</f>
        <v>-52003.126579998701</v>
      </c>
      <c r="Y32" s="21">
        <f>X32/W32*100</f>
        <v>-27.587401530806233</v>
      </c>
      <c r="Z32" s="21"/>
      <c r="AA32" s="21">
        <f>AA29-AA31</f>
        <v>186908.21974000003</v>
      </c>
      <c r="AB32" s="21">
        <f>[3]REG3!AA32</f>
        <v>424381.61730000109</v>
      </c>
      <c r="AC32" s="21">
        <f>AA32-AB32</f>
        <v>-237473.39756000106</v>
      </c>
      <c r="AD32" s="21">
        <f>AC32/AB32*100</f>
        <v>-55.957512738382334</v>
      </c>
      <c r="AE32" s="21"/>
      <c r="AF32" s="21">
        <f>AF29-AF31</f>
        <v>1249.6173900002359</v>
      </c>
      <c r="AG32" s="21">
        <f>[3]REG3!AF32</f>
        <v>18822.098260000264</v>
      </c>
      <c r="AH32" s="21">
        <f>AF32-AG32</f>
        <v>-17572.480870000029</v>
      </c>
      <c r="AI32" s="21">
        <f>AH32/AG32*100</f>
        <v>-93.36090284548213</v>
      </c>
      <c r="AJ32" s="21"/>
      <c r="AK32" s="21">
        <f>AK29-AK31</f>
        <v>118524.60063999961</v>
      </c>
      <c r="AL32" s="21">
        <f>[3]REG3!AK32</f>
        <v>221012.71451999969</v>
      </c>
      <c r="AM32" s="21">
        <f>AK32-AL32</f>
        <v>-102488.11388000008</v>
      </c>
      <c r="AN32" s="21">
        <f>AM32/AL32*100</f>
        <v>-46.372044297354584</v>
      </c>
      <c r="AO32" s="21"/>
      <c r="AP32" s="21">
        <f>AP29-AP31</f>
        <v>52378.642089999892</v>
      </c>
      <c r="AQ32" s="21">
        <f>[3]REG3!AP32</f>
        <v>23075.849000000046</v>
      </c>
      <c r="AR32" s="21">
        <f>AP32-AQ32</f>
        <v>29302.793089999846</v>
      </c>
      <c r="AS32" s="21">
        <f>AR32/AQ32*100</f>
        <v>126.98468034697137</v>
      </c>
      <c r="AT32" s="21"/>
      <c r="AU32" s="21">
        <f>AU29-AU31</f>
        <v>6862.0687200000702</v>
      </c>
      <c r="AV32" s="21">
        <f>[3]REG3!AU32</f>
        <v>75584.448449999763</v>
      </c>
      <c r="AW32" s="21">
        <f>AU32-AV32</f>
        <v>-68722.379729999695</v>
      </c>
      <c r="AX32" s="21">
        <f>AW32/AV32*100</f>
        <v>-90.92132196408177</v>
      </c>
      <c r="AY32" s="21"/>
      <c r="AZ32" s="21">
        <f>AZ29-AZ31</f>
        <v>177784.61318000033</v>
      </c>
      <c r="BA32" s="21">
        <f>[3]REG3!AZ32</f>
        <v>201037.76094000041</v>
      </c>
      <c r="BB32" s="21">
        <f>AZ32-BA32</f>
        <v>-23253.14776000008</v>
      </c>
      <c r="BC32" s="21">
        <f>BB32/BA32*100</f>
        <v>-11.566557273257718</v>
      </c>
      <c r="BD32" s="21"/>
      <c r="BE32" s="21">
        <f>BE29-BE31</f>
        <v>27382.059670000373</v>
      </c>
      <c r="BF32" s="21">
        <f>[3]REG3!BE32</f>
        <v>127390.3708899996</v>
      </c>
      <c r="BG32" s="21">
        <f>BE32-BF32</f>
        <v>-100008.31121999922</v>
      </c>
      <c r="BH32" s="21">
        <f>BG32/BF32*100</f>
        <v>-78.505392928289268</v>
      </c>
      <c r="BI32" s="21"/>
      <c r="BJ32" s="21">
        <f>BJ29-BJ31</f>
        <v>-2573.4888699997668</v>
      </c>
      <c r="BK32" s="21">
        <f>[3]REG3!BJ32</f>
        <v>47164.091609999799</v>
      </c>
      <c r="BL32" s="21">
        <f>BJ32-BK32</f>
        <v>-49737.580479999568</v>
      </c>
      <c r="BM32" s="21">
        <f>BL32/BK32*100</f>
        <v>-105.45645804286865</v>
      </c>
      <c r="BN32" s="21"/>
      <c r="BO32" s="21">
        <f>BO29-BO31</f>
        <v>186489.04270000019</v>
      </c>
      <c r="BP32" s="21">
        <f>[3]REG3!BO32</f>
        <v>72916.161929999842</v>
      </c>
      <c r="BQ32" s="21">
        <f>BO32-BP32</f>
        <v>113572.88077000035</v>
      </c>
      <c r="BR32" s="21">
        <f>BQ32/BP32*100</f>
        <v>155.75817180151543</v>
      </c>
      <c r="BS32" s="21"/>
      <c r="BT32" s="21">
        <f>+BT29-BT31</f>
        <v>1139501.3247300009</v>
      </c>
      <c r="BU32" s="21">
        <f>+BU29-BU31</f>
        <v>1682483.1989500045</v>
      </c>
      <c r="BV32" s="21">
        <f>BT32-BU32</f>
        <v>-542981.87422000361</v>
      </c>
      <c r="BW32" s="21">
        <f>BV32/BU32*100</f>
        <v>-32.272647629341265</v>
      </c>
      <c r="BX32" s="25"/>
      <c r="BY32" s="25"/>
      <c r="BZ32" s="25"/>
      <c r="CA32" s="25"/>
      <c r="CB32" s="25"/>
      <c r="CC32" s="25"/>
      <c r="CD32" s="25"/>
      <c r="CE32" s="25"/>
    </row>
    <row r="33" spans="1:83" ht="14.25" customHeight="1" x14ac:dyDescent="0.2">
      <c r="A33" s="3" t="s">
        <v>35</v>
      </c>
      <c r="B33" s="21">
        <f>ROUND((B32/B21*100),0)</f>
        <v>3</v>
      </c>
      <c r="C33" s="21">
        <f>[3]REG3!B33</f>
        <v>4</v>
      </c>
      <c r="D33" s="21"/>
      <c r="E33" s="21">
        <f>B33-C33</f>
        <v>-1</v>
      </c>
      <c r="F33" s="21"/>
      <c r="G33" s="21">
        <f>ROUND((G32/G21*100),0)</f>
        <v>3</v>
      </c>
      <c r="H33" s="21">
        <f>[3]REG3!G33</f>
        <v>6</v>
      </c>
      <c r="I33" s="21"/>
      <c r="J33" s="21">
        <f>G33-H33</f>
        <v>-3</v>
      </c>
      <c r="K33" s="21"/>
      <c r="L33" s="21">
        <f>ROUND((L32/L21*100),0)</f>
        <v>6</v>
      </c>
      <c r="M33" s="21">
        <f>[3]REG3!L33</f>
        <v>7</v>
      </c>
      <c r="N33" s="21"/>
      <c r="O33" s="21">
        <f>L33-M33</f>
        <v>-1</v>
      </c>
      <c r="P33" s="21"/>
      <c r="Q33" s="21">
        <f>ROUND((Q32/Q21*100),0)</f>
        <v>1</v>
      </c>
      <c r="R33" s="21">
        <f>[3]REG3!Q33</f>
        <v>-1</v>
      </c>
      <c r="S33" s="21"/>
      <c r="T33" s="21">
        <f>Q33-R33</f>
        <v>2</v>
      </c>
      <c r="U33" s="21"/>
      <c r="V33" s="21">
        <f>ROUND((V32/V21*100),0)</f>
        <v>5</v>
      </c>
      <c r="W33" s="21">
        <f>[3]REG3!V33</f>
        <v>6</v>
      </c>
      <c r="X33" s="21"/>
      <c r="Y33" s="21">
        <f>V33-W33</f>
        <v>-1</v>
      </c>
      <c r="Z33" s="21"/>
      <c r="AA33" s="21">
        <f>ROUND((AA32/AA21*100),0)</f>
        <v>3</v>
      </c>
      <c r="AB33" s="21">
        <f>[3]REG3!AA33</f>
        <v>8</v>
      </c>
      <c r="AC33" s="21"/>
      <c r="AD33" s="21">
        <f>AA33-AB33</f>
        <v>-5</v>
      </c>
      <c r="AE33" s="21"/>
      <c r="AF33" s="21">
        <f>ROUND((AF32/AF21*100),0)</f>
        <v>0</v>
      </c>
      <c r="AG33" s="21">
        <f>[3]REG3!AF33</f>
        <v>1</v>
      </c>
      <c r="AH33" s="21"/>
      <c r="AI33" s="21">
        <f>AF33-AG33</f>
        <v>-1</v>
      </c>
      <c r="AJ33" s="21"/>
      <c r="AK33" s="21">
        <f>ROUND((AK32/AK21*100),0)</f>
        <v>2</v>
      </c>
      <c r="AL33" s="21">
        <f>[3]REG3!AK33</f>
        <v>4</v>
      </c>
      <c r="AM33" s="21"/>
      <c r="AN33" s="21">
        <f>AK33-AL33</f>
        <v>-2</v>
      </c>
      <c r="AO33" s="21"/>
      <c r="AP33" s="21">
        <f>ROUND((AP32/AP21*100),0)</f>
        <v>6</v>
      </c>
      <c r="AQ33" s="21">
        <f>[3]REG3!AP33</f>
        <v>3</v>
      </c>
      <c r="AR33" s="21"/>
      <c r="AS33" s="21">
        <f>AP33-AQ33</f>
        <v>3</v>
      </c>
      <c r="AT33" s="21"/>
      <c r="AU33" s="21">
        <f>ROUND((AU32/AU21*100),0)</f>
        <v>1</v>
      </c>
      <c r="AV33" s="21">
        <f>[3]REG3!AU33</f>
        <v>7</v>
      </c>
      <c r="AW33" s="21"/>
      <c r="AX33" s="21">
        <f>AU33-AV33</f>
        <v>-6</v>
      </c>
      <c r="AY33" s="21"/>
      <c r="AZ33" s="21">
        <f>ROUND((AZ32/AZ21*100),0)</f>
        <v>6</v>
      </c>
      <c r="BA33" s="21">
        <f>[3]REG3!AZ33</f>
        <v>6</v>
      </c>
      <c r="BB33" s="21"/>
      <c r="BC33" s="21">
        <f>AZ33-BA33</f>
        <v>0</v>
      </c>
      <c r="BD33" s="21"/>
      <c r="BE33" s="21">
        <f>ROUND((BE32/BE21*100),0)</f>
        <v>1</v>
      </c>
      <c r="BF33" s="21">
        <f>[3]REG3!BE33</f>
        <v>4</v>
      </c>
      <c r="BG33" s="21"/>
      <c r="BH33" s="21">
        <f>BE33-BF33</f>
        <v>-3</v>
      </c>
      <c r="BI33" s="21"/>
      <c r="BJ33" s="21">
        <f>ROUND((BJ32/BJ21*100),0)</f>
        <v>0</v>
      </c>
      <c r="BK33" s="21">
        <f>[3]REG3!BJ33</f>
        <v>3</v>
      </c>
      <c r="BL33" s="21"/>
      <c r="BM33" s="21">
        <f>BJ33-BK33</f>
        <v>-3</v>
      </c>
      <c r="BN33" s="21"/>
      <c r="BO33" s="21">
        <f>ROUND((BO32/BO21*100),0)</f>
        <v>9</v>
      </c>
      <c r="BP33" s="21">
        <f>[3]REG3!BO33</f>
        <v>4</v>
      </c>
      <c r="BQ33" s="21"/>
      <c r="BR33" s="21">
        <f>BO33-BP33</f>
        <v>5</v>
      </c>
      <c r="BS33" s="21"/>
      <c r="BT33" s="21">
        <f>ROUND((BT32/BT21*100),0)</f>
        <v>3</v>
      </c>
      <c r="BU33" s="21">
        <f>ROUND((BU32/BU21*100),0)</f>
        <v>5</v>
      </c>
      <c r="BV33" s="21"/>
      <c r="BW33" s="21">
        <f>BT33-BU33</f>
        <v>-2</v>
      </c>
      <c r="BX33" s="22"/>
      <c r="BY33" s="22"/>
      <c r="BZ33" s="22"/>
      <c r="CA33" s="22"/>
      <c r="CB33" s="22"/>
      <c r="CC33" s="22"/>
      <c r="CD33" s="22"/>
      <c r="CE33" s="22"/>
    </row>
    <row r="34" spans="1:83" ht="15.6" hidden="1" customHeight="1" x14ac:dyDescent="0.2">
      <c r="B34" s="27">
        <f>B32+B14</f>
        <v>78442.148160000215</v>
      </c>
      <c r="C34" s="27"/>
      <c r="D34" s="21"/>
      <c r="E34" s="21"/>
      <c r="F34" s="21"/>
      <c r="G34" s="27">
        <f>G32+G14</f>
        <v>123601.83020999967</v>
      </c>
      <c r="H34" s="27"/>
      <c r="I34" s="21"/>
      <c r="J34" s="21"/>
      <c r="K34" s="21"/>
      <c r="L34" s="27">
        <f>L32+L14</f>
        <v>213102.3161000004</v>
      </c>
      <c r="M34" s="27"/>
      <c r="N34" s="21"/>
      <c r="O34" s="21"/>
      <c r="P34" s="21"/>
      <c r="Q34" s="27">
        <f>Q32+Q14</f>
        <v>152776.77169999963</v>
      </c>
      <c r="R34" s="27"/>
      <c r="S34" s="21"/>
      <c r="T34" s="21"/>
      <c r="U34" s="21"/>
      <c r="V34" s="27">
        <f>V32+V14</f>
        <v>275249.81978000054</v>
      </c>
      <c r="W34" s="27"/>
      <c r="X34" s="21"/>
      <c r="Y34" s="21"/>
      <c r="Z34" s="21"/>
      <c r="AA34" s="27">
        <f>AA32+AA14</f>
        <v>318976.84524000005</v>
      </c>
      <c r="AB34" s="27"/>
      <c r="AC34" s="21"/>
      <c r="AD34" s="21"/>
      <c r="AE34" s="21"/>
      <c r="AF34" s="27">
        <f>AF32+AF14</f>
        <v>40817.283520000245</v>
      </c>
      <c r="AG34" s="27"/>
      <c r="AH34" s="21"/>
      <c r="AI34" s="21"/>
      <c r="AJ34" s="21"/>
      <c r="AK34" s="27">
        <f>AK32+AK14</f>
        <v>357607.72763999959</v>
      </c>
      <c r="AL34" s="27"/>
      <c r="AM34" s="21"/>
      <c r="AN34" s="21"/>
      <c r="AO34" s="21"/>
      <c r="AP34" s="27">
        <f>AP32+AP14</f>
        <v>71030.785809999885</v>
      </c>
      <c r="AQ34" s="27"/>
      <c r="AR34" s="21"/>
      <c r="AS34" s="21"/>
      <c r="AT34" s="21"/>
      <c r="AU34" s="27">
        <f>AU32+AU14</f>
        <v>25577.12469000007</v>
      </c>
      <c r="AV34" s="27"/>
      <c r="AW34" s="21"/>
      <c r="AX34" s="21"/>
      <c r="AY34" s="21"/>
      <c r="AZ34" s="27">
        <f>AZ32+AZ14</f>
        <v>302597.82978000032</v>
      </c>
      <c r="BA34" s="27"/>
      <c r="BB34" s="21"/>
      <c r="BC34" s="21"/>
      <c r="BD34" s="21"/>
      <c r="BE34" s="27">
        <f>BE32+BE14</f>
        <v>129699.44149000038</v>
      </c>
      <c r="BF34" s="27"/>
      <c r="BG34" s="21"/>
      <c r="BH34" s="21"/>
      <c r="BI34" s="21"/>
      <c r="BJ34" s="27">
        <f>BJ32+BJ14</f>
        <v>32982.05426000023</v>
      </c>
      <c r="BK34" s="27"/>
      <c r="BL34" s="21"/>
      <c r="BM34" s="21"/>
      <c r="BN34" s="21"/>
      <c r="BO34" s="27">
        <f>BO32+BO14</f>
        <v>228700.50690000021</v>
      </c>
      <c r="BP34" s="27"/>
      <c r="BQ34" s="21"/>
      <c r="BR34" s="21"/>
      <c r="BS34" s="21"/>
      <c r="BT34" s="21"/>
      <c r="BU34" s="21"/>
      <c r="BV34" s="21"/>
      <c r="BW34" s="21"/>
    </row>
    <row r="35" spans="1:83" ht="18" customHeight="1" x14ac:dyDescent="0.25">
      <c r="A35" s="1" t="s">
        <v>43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</row>
    <row r="36" spans="1:83" ht="10.5" customHeight="1" x14ac:dyDescent="0.2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8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</row>
    <row r="37" spans="1:83" ht="15" customHeight="1" x14ac:dyDescent="0.2">
      <c r="A37" s="3" t="s">
        <v>44</v>
      </c>
      <c r="B37" s="21">
        <f>[2]FP!U31</f>
        <v>173655.83</v>
      </c>
      <c r="C37" s="21">
        <f>[3]REG3!B37</f>
        <v>227893.25040000002</v>
      </c>
      <c r="D37" s="21">
        <f>B37-C37</f>
        <v>-54237.420400000032</v>
      </c>
      <c r="E37" s="21">
        <f>D37/C37*100</f>
        <v>-23.799485199672251</v>
      </c>
      <c r="F37" s="21"/>
      <c r="G37" s="21">
        <f>[4]FP!U31</f>
        <v>587420.21</v>
      </c>
      <c r="H37" s="21">
        <f>[3]REG3!G37</f>
        <v>620835.32050000003</v>
      </c>
      <c r="I37" s="21">
        <f>G37-H37</f>
        <v>-33415.110500000068</v>
      </c>
      <c r="J37" s="21">
        <f t="shared" ref="J37:J42" si="31">I37/H37*100</f>
        <v>-5.3822824502137951</v>
      </c>
      <c r="K37" s="21"/>
      <c r="L37" s="21">
        <f>[5]FP!U31</f>
        <v>760947.84</v>
      </c>
      <c r="M37" s="21">
        <f>[3]REG3!L37</f>
        <v>602193.97722</v>
      </c>
      <c r="N37" s="21">
        <f>L37-M37</f>
        <v>158753.86277999997</v>
      </c>
      <c r="O37" s="21">
        <f t="shared" ref="O37:O42" si="32">N37/M37*100</f>
        <v>26.362578967142724</v>
      </c>
      <c r="P37" s="21"/>
      <c r="Q37" s="21">
        <f>[6]FP!U31</f>
        <v>591766.68999999994</v>
      </c>
      <c r="R37" s="21">
        <f>[3]REG3!Q37</f>
        <v>549264.69200000004</v>
      </c>
      <c r="S37" s="21">
        <f>Q37-R37</f>
        <v>42501.997999999905</v>
      </c>
      <c r="T37" s="21">
        <f t="shared" ref="T37:T42" si="33">S37/R37*100</f>
        <v>7.7379810898166923</v>
      </c>
      <c r="U37" s="21"/>
      <c r="V37" s="21">
        <f>[7]FP!U31</f>
        <v>1177945.1499999999</v>
      </c>
      <c r="W37" s="21">
        <f>[3]REG3!V37</f>
        <v>1254685.4244600001</v>
      </c>
      <c r="X37" s="21">
        <f>V37-W37</f>
        <v>-76740.274460000219</v>
      </c>
      <c r="Y37" s="21">
        <f>X37/W37*100</f>
        <v>-6.1162960024843045</v>
      </c>
      <c r="Z37" s="21"/>
      <c r="AA37" s="21">
        <f>[8]FP!U31</f>
        <v>353426.88</v>
      </c>
      <c r="AB37" s="21">
        <f>[3]REG3!AA37</f>
        <v>378732.95892</v>
      </c>
      <c r="AC37" s="21">
        <f>AA37-AB37</f>
        <v>-25306.07892</v>
      </c>
      <c r="AD37" s="21">
        <f>AC37/AB37*100</f>
        <v>-6.6817736148876916</v>
      </c>
      <c r="AE37" s="21"/>
      <c r="AF37" s="21">
        <f>[9]FP!U31</f>
        <v>125062.75</v>
      </c>
      <c r="AG37" s="21">
        <f>[3]REG3!AF37</f>
        <v>128706.60802</v>
      </c>
      <c r="AH37" s="21">
        <f>AF37-AG37</f>
        <v>-3643.8580199999997</v>
      </c>
      <c r="AI37" s="21">
        <f>AH37/AG37*100</f>
        <v>-2.8311351499790693</v>
      </c>
      <c r="AJ37" s="21"/>
      <c r="AK37" s="21">
        <f>[10]FP!U31</f>
        <v>1179367.72</v>
      </c>
      <c r="AL37" s="21">
        <f>[3]REG3!AK37</f>
        <v>1091545.89793</v>
      </c>
      <c r="AM37" s="21">
        <f>AK37-AL37</f>
        <v>87821.822069999995</v>
      </c>
      <c r="AN37" s="21">
        <f>AM37/AL37*100</f>
        <v>8.0456371313881245</v>
      </c>
      <c r="AO37" s="21"/>
      <c r="AP37" s="21">
        <f>[11]FP!U31</f>
        <v>51035.14</v>
      </c>
      <c r="AQ37" s="21">
        <f>[3]REG3!AP37</f>
        <v>36467.642869999996</v>
      </c>
      <c r="AR37" s="21">
        <f>AP37-AQ37</f>
        <v>14567.497130000003</v>
      </c>
      <c r="AS37" s="21">
        <f>AR37/AQ37*100</f>
        <v>39.946363360884817</v>
      </c>
      <c r="AT37" s="21"/>
      <c r="AU37" s="21">
        <f>[12]FP!U31</f>
        <v>93297.34</v>
      </c>
      <c r="AV37" s="21">
        <f>[3]REG3!AU37</f>
        <v>135486.28815000001</v>
      </c>
      <c r="AW37" s="21">
        <f>AU37-AV37</f>
        <v>-42188.948150000011</v>
      </c>
      <c r="AX37" s="21">
        <f>AW37/AV37*100</f>
        <v>-31.138906177200493</v>
      </c>
      <c r="AY37" s="21"/>
      <c r="AZ37" s="21">
        <f>[13]FP!U31</f>
        <v>591460.09</v>
      </c>
      <c r="BA37" s="21">
        <f>[3]REG3!AZ37</f>
        <v>489934.37247</v>
      </c>
      <c r="BB37" s="21">
        <f>AZ37-BA37</f>
        <v>101525.71752999997</v>
      </c>
      <c r="BC37" s="21">
        <f>BB37/BA37*100</f>
        <v>20.72230960611294</v>
      </c>
      <c r="BD37" s="21"/>
      <c r="BE37" s="21">
        <f>[14]FP!U31</f>
        <v>537054.9</v>
      </c>
      <c r="BF37" s="21">
        <f>[3]REG3!BE37</f>
        <v>541377.60880999989</v>
      </c>
      <c r="BG37" s="21">
        <f>BE37-BF37</f>
        <v>-4322.7088099998655</v>
      </c>
      <c r="BH37" s="21">
        <f>BG37/BF37*100</f>
        <v>-0.79846464642333392</v>
      </c>
      <c r="BI37" s="21"/>
      <c r="BJ37" s="21">
        <f>[15]FP!U31</f>
        <v>419782.91</v>
      </c>
      <c r="BK37" s="21">
        <f>[3]REG3!BJ37</f>
        <v>329722.02500999998</v>
      </c>
      <c r="BL37" s="21">
        <f>BJ37-BK37</f>
        <v>90060.884989999991</v>
      </c>
      <c r="BM37" s="21">
        <f>BL37/BK37*100</f>
        <v>27.314185331498127</v>
      </c>
      <c r="BN37" s="21"/>
      <c r="BO37" s="21">
        <f>[16]FP!U31</f>
        <v>138117</v>
      </c>
      <c r="BP37" s="21">
        <f>[3]REG3!BO37</f>
        <v>144810.14173</v>
      </c>
      <c r="BQ37" s="21">
        <f>BO37-BP37</f>
        <v>-6693.141730000003</v>
      </c>
      <c r="BR37" s="21">
        <f>BQ37/BP37*100</f>
        <v>-4.6220117251728361</v>
      </c>
      <c r="BS37" s="21"/>
      <c r="BT37" s="21">
        <f>+B37+G37+L37+Q37+V37+AA37+AF37+AK37+AP37+AU37+AZ37+BE37+BJ37+BO37</f>
        <v>6780340.4499999993</v>
      </c>
      <c r="BU37" s="21">
        <f t="shared" ref="BT37:BU39" si="34">+C37+H37+M37+R37+W37+AB37+AG37+AL37+AQ37+AV37+BA37+BF37+BK37+BP37</f>
        <v>6531656.208490001</v>
      </c>
      <c r="BV37" s="21">
        <f>BT37-BU37</f>
        <v>248684.24150999822</v>
      </c>
      <c r="BW37" s="21">
        <f>BV37/BU37*100</f>
        <v>3.8073688138508053</v>
      </c>
      <c r="BX37" s="22"/>
      <c r="BY37" s="22"/>
      <c r="BZ37" s="22"/>
      <c r="CA37" s="22"/>
      <c r="CB37" s="22"/>
      <c r="CC37" s="22"/>
      <c r="CD37" s="22"/>
      <c r="CE37" s="22"/>
    </row>
    <row r="38" spans="1:83" ht="15" customHeight="1" x14ac:dyDescent="0.2">
      <c r="A38" s="3" t="s">
        <v>45</v>
      </c>
      <c r="B38" s="21">
        <f>[2]FP!U32</f>
        <v>16201.85</v>
      </c>
      <c r="C38" s="21">
        <f>[3]REG3!B38</f>
        <v>3035.74566</v>
      </c>
      <c r="D38" s="21">
        <f>B38-C38</f>
        <v>13166.10434</v>
      </c>
      <c r="E38" s="21">
        <f>D38/C38*100</f>
        <v>433.70248415343201</v>
      </c>
      <c r="F38" s="21"/>
      <c r="G38" s="21">
        <f>[4]FP!U32</f>
        <v>0</v>
      </c>
      <c r="H38" s="21">
        <f>[3]REG3!G38</f>
        <v>0</v>
      </c>
      <c r="I38" s="21">
        <f>G38-H38</f>
        <v>0</v>
      </c>
      <c r="J38" s="21"/>
      <c r="K38" s="21"/>
      <c r="L38" s="21">
        <f>[5]FP!U32</f>
        <v>0</v>
      </c>
      <c r="M38" s="21">
        <f>[3]REG3!L38</f>
        <v>0</v>
      </c>
      <c r="N38" s="21">
        <f>L38-M38</f>
        <v>0</v>
      </c>
      <c r="O38" s="21"/>
      <c r="P38" s="21"/>
      <c r="Q38" s="21">
        <f>[6]FP!U32</f>
        <v>0</v>
      </c>
      <c r="R38" s="21">
        <f>[3]REG3!Q38</f>
        <v>0</v>
      </c>
      <c r="S38" s="21">
        <f>Q38-R38</f>
        <v>0</v>
      </c>
      <c r="T38" s="21"/>
      <c r="U38" s="21"/>
      <c r="V38" s="21">
        <f>[7]FP!U32</f>
        <v>0</v>
      </c>
      <c r="W38" s="21">
        <f>[3]REG3!V38</f>
        <v>0</v>
      </c>
      <c r="X38" s="21">
        <f>V38-W38</f>
        <v>0</v>
      </c>
      <c r="Y38" s="21"/>
      <c r="Z38" s="21"/>
      <c r="AA38" s="21">
        <f>[8]FP!U32</f>
        <v>0</v>
      </c>
      <c r="AB38" s="21">
        <f>[3]REG3!AA38</f>
        <v>0</v>
      </c>
      <c r="AC38" s="21">
        <f>AA38-AB38</f>
        <v>0</v>
      </c>
      <c r="AD38" s="21"/>
      <c r="AE38" s="21"/>
      <c r="AF38" s="21">
        <f>[9]FP!U32</f>
        <v>0</v>
      </c>
      <c r="AG38" s="21">
        <f>[3]REG3!AF38</f>
        <v>0</v>
      </c>
      <c r="AH38" s="21">
        <f>AF38-AG38</f>
        <v>0</v>
      </c>
      <c r="AI38" s="21"/>
      <c r="AJ38" s="21"/>
      <c r="AK38" s="21">
        <f>[10]FP!U32</f>
        <v>0</v>
      </c>
      <c r="AL38" s="21">
        <f>[3]REG3!AK38</f>
        <v>0</v>
      </c>
      <c r="AM38" s="21">
        <f>AK38-AL38</f>
        <v>0</v>
      </c>
      <c r="AN38" s="21"/>
      <c r="AO38" s="21"/>
      <c r="AP38" s="21">
        <f>[11]FP!U32</f>
        <v>0</v>
      </c>
      <c r="AQ38" s="21">
        <f>[3]REG3!AP38</f>
        <v>0</v>
      </c>
      <c r="AR38" s="21">
        <f>AP38-AQ38</f>
        <v>0</v>
      </c>
      <c r="AS38" s="21"/>
      <c r="AT38" s="21"/>
      <c r="AU38" s="21">
        <f>[12]FP!U32</f>
        <v>0</v>
      </c>
      <c r="AV38" s="21">
        <f>[3]REG3!AU38</f>
        <v>0</v>
      </c>
      <c r="AW38" s="21">
        <f>AU38-AV38</f>
        <v>0</v>
      </c>
      <c r="AX38" s="21"/>
      <c r="AY38" s="21"/>
      <c r="AZ38" s="21">
        <f>[13]FP!U32</f>
        <v>5290.39</v>
      </c>
      <c r="BA38" s="21">
        <f>[3]REG3!AZ38</f>
        <v>5282.3742699999993</v>
      </c>
      <c r="BB38" s="21">
        <f>AZ38-BA38</f>
        <v>8.0157300000009855</v>
      </c>
      <c r="BC38" s="21">
        <f>BB38/BA38*100</f>
        <v>0.1517448327265343</v>
      </c>
      <c r="BD38" s="21"/>
      <c r="BE38" s="21">
        <f>[14]FP!U32</f>
        <v>0</v>
      </c>
      <c r="BF38" s="21">
        <f>[3]REG3!BE38</f>
        <v>0</v>
      </c>
      <c r="BG38" s="21">
        <f>BE38-BF38</f>
        <v>0</v>
      </c>
      <c r="BH38" s="21"/>
      <c r="BI38" s="21"/>
      <c r="BJ38" s="21">
        <f>[15]FP!U32</f>
        <v>0</v>
      </c>
      <c r="BK38" s="21">
        <f>[3]REG3!BJ38</f>
        <v>0</v>
      </c>
      <c r="BL38" s="21">
        <f>BJ38-BK38</f>
        <v>0</v>
      </c>
      <c r="BM38" s="21"/>
      <c r="BN38" s="21"/>
      <c r="BO38" s="21">
        <f>[16]FP!U32</f>
        <v>0</v>
      </c>
      <c r="BP38" s="21">
        <f>[3]REG3!BO38</f>
        <v>0</v>
      </c>
      <c r="BQ38" s="21">
        <f>BO38-BP38</f>
        <v>0</v>
      </c>
      <c r="BR38" s="21"/>
      <c r="BS38" s="21"/>
      <c r="BT38" s="21">
        <f t="shared" si="34"/>
        <v>21492.240000000002</v>
      </c>
      <c r="BU38" s="21">
        <f t="shared" si="34"/>
        <v>8318.1199299999989</v>
      </c>
      <c r="BV38" s="21">
        <f>BT38-BU38</f>
        <v>13174.120070000003</v>
      </c>
      <c r="BW38" s="21">
        <f>BV38/BU38*100</f>
        <v>158.37857810256415</v>
      </c>
      <c r="BX38" s="22"/>
      <c r="BY38" s="22"/>
      <c r="BZ38" s="22"/>
      <c r="CA38" s="22"/>
      <c r="CB38" s="22"/>
      <c r="CC38" s="22"/>
      <c r="CD38" s="22"/>
      <c r="CE38" s="22"/>
    </row>
    <row r="39" spans="1:83" ht="15" customHeight="1" x14ac:dyDescent="0.2">
      <c r="A39" s="20" t="s">
        <v>46</v>
      </c>
      <c r="B39" s="21">
        <f>[2]FP!U33</f>
        <v>14536.76</v>
      </c>
      <c r="C39" s="21">
        <f>[3]REG3!B39</f>
        <v>5914.2905899999996</v>
      </c>
      <c r="D39" s="21">
        <f>B39-C39</f>
        <v>8622.4694100000015</v>
      </c>
      <c r="E39" s="21">
        <f>D39/C39*100</f>
        <v>145.79042539064693</v>
      </c>
      <c r="F39" s="21"/>
      <c r="G39" s="21">
        <f>[4]FP!U33</f>
        <v>0</v>
      </c>
      <c r="H39" s="21">
        <f>[3]REG3!G39</f>
        <v>0</v>
      </c>
      <c r="I39" s="21">
        <f>G39-H39</f>
        <v>0</v>
      </c>
      <c r="J39" s="21"/>
      <c r="K39" s="21"/>
      <c r="L39" s="21">
        <f>[5]FP!U33</f>
        <v>6372.61</v>
      </c>
      <c r="M39" s="21">
        <f>[3]REG3!L39</f>
        <v>35994.539619999996</v>
      </c>
      <c r="N39" s="21">
        <f>L39-M39</f>
        <v>-29621.929619999995</v>
      </c>
      <c r="O39" s="21">
        <f t="shared" si="32"/>
        <v>-82.295620204406987</v>
      </c>
      <c r="P39" s="21"/>
      <c r="Q39" s="21">
        <f>[6]FP!U33</f>
        <v>2742.13</v>
      </c>
      <c r="R39" s="21">
        <f>[3]REG3!Q39</f>
        <v>2742.1337599999997</v>
      </c>
      <c r="S39" s="21">
        <f>Q39-R39</f>
        <v>-3.7599999996018596E-3</v>
      </c>
      <c r="T39" s="21">
        <f t="shared" si="33"/>
        <v>-1.3711949630064218E-4</v>
      </c>
      <c r="U39" s="21"/>
      <c r="V39" s="21">
        <f>[7]FP!U33</f>
        <v>23419.200000000001</v>
      </c>
      <c r="W39" s="21">
        <f>[3]REG3!V39</f>
        <v>33972.027119999999</v>
      </c>
      <c r="X39" s="21">
        <f>V39-W39</f>
        <v>-10552.827119999998</v>
      </c>
      <c r="Y39" s="21">
        <f>X39/W39*100</f>
        <v>-31.06328357364151</v>
      </c>
      <c r="Z39" s="21"/>
      <c r="AA39" s="21">
        <f>[8]FP!U33</f>
        <v>220413.99</v>
      </c>
      <c r="AB39" s="21">
        <f>[3]REG3!AA39</f>
        <v>176765.02012</v>
      </c>
      <c r="AC39" s="21">
        <f>AA39-AB39</f>
        <v>43648.96987999999</v>
      </c>
      <c r="AD39" s="21">
        <f>AC39/AB39*100</f>
        <v>24.693216933060697</v>
      </c>
      <c r="AE39" s="21"/>
      <c r="AF39" s="21">
        <f>[9]FP!U33</f>
        <v>51648.91</v>
      </c>
      <c r="AG39" s="21">
        <f>[3]REG3!AF39</f>
        <v>13938.903060000001</v>
      </c>
      <c r="AH39" s="21">
        <f>AF39-AG39</f>
        <v>37710.006940000007</v>
      </c>
      <c r="AI39" s="21">
        <f>AH39/AG39*100</f>
        <v>270.53783771705207</v>
      </c>
      <c r="AJ39" s="21"/>
      <c r="AK39" s="21">
        <f>[10]FP!U33</f>
        <v>86066.48</v>
      </c>
      <c r="AL39" s="21">
        <f>[3]REG3!AK39</f>
        <v>6849.40906</v>
      </c>
      <c r="AM39" s="21">
        <f>AK39-AL39</f>
        <v>79217.070939999991</v>
      </c>
      <c r="AN39" s="21">
        <f>AM39/AL39*100</f>
        <v>1156.55336461975</v>
      </c>
      <c r="AO39" s="21"/>
      <c r="AP39" s="21">
        <f>[11]FP!U33</f>
        <v>7084.08</v>
      </c>
      <c r="AQ39" s="21">
        <f>[3]REG3!AP39</f>
        <v>7076.88321</v>
      </c>
      <c r="AR39" s="21">
        <f>AP39-AQ39</f>
        <v>7.1967899999999645</v>
      </c>
      <c r="AS39" s="21">
        <f>AR39/AQ39*100</f>
        <v>0.10169434462095589</v>
      </c>
      <c r="AT39" s="21"/>
      <c r="AU39" s="21">
        <f>[12]FP!U33</f>
        <v>2846.67</v>
      </c>
      <c r="AV39" s="21">
        <f>[3]REG3!AU39</f>
        <v>3101.4096800000002</v>
      </c>
      <c r="AW39" s="21">
        <f>AU39-AV39</f>
        <v>-254.73968000000013</v>
      </c>
      <c r="AX39" s="21">
        <f>AW39/AV39*100</f>
        <v>-8.2136739832449379</v>
      </c>
      <c r="AY39" s="21"/>
      <c r="AZ39" s="21">
        <f>[13]FP!U33</f>
        <v>81281.009999999995</v>
      </c>
      <c r="BA39" s="21">
        <f>[3]REG3!AZ39</f>
        <v>45901.596680000002</v>
      </c>
      <c r="BB39" s="21">
        <f>AZ39-BA39</f>
        <v>35379.413319999992</v>
      </c>
      <c r="BC39" s="21">
        <f>BB39/BA39*100</f>
        <v>77.076650659116012</v>
      </c>
      <c r="BD39" s="21"/>
      <c r="BE39" s="21">
        <f>[14]FP!U33</f>
        <v>28359.89</v>
      </c>
      <c r="BF39" s="21">
        <f>[3]REG3!BE39</f>
        <v>297.63963000000001</v>
      </c>
      <c r="BG39" s="21">
        <f>BE39-BF39</f>
        <v>28062.250369999998</v>
      </c>
      <c r="BH39" s="21">
        <f>BG39/BF39*100</f>
        <v>9428.2640957455824</v>
      </c>
      <c r="BI39" s="21"/>
      <c r="BJ39" s="21">
        <f>[15]FP!U33</f>
        <v>31234.26</v>
      </c>
      <c r="BK39" s="21">
        <f>[3]REG3!BJ39</f>
        <v>27098.184590000001</v>
      </c>
      <c r="BL39" s="21">
        <f>BJ39-BK39</f>
        <v>4136.0754099999976</v>
      </c>
      <c r="BM39" s="21">
        <f>BL39/BK39*100</f>
        <v>15.263293362930028</v>
      </c>
      <c r="BN39" s="21"/>
      <c r="BO39" s="21">
        <f>[16]FP!U33</f>
        <v>16811.98</v>
      </c>
      <c r="BP39" s="21">
        <f>[3]REG3!BO39</f>
        <v>6323.31538</v>
      </c>
      <c r="BQ39" s="21">
        <f>BO39-BP39</f>
        <v>10488.66462</v>
      </c>
      <c r="BR39" s="21">
        <f>BQ39/BP39*100</f>
        <v>165.87286873551449</v>
      </c>
      <c r="BS39" s="21"/>
      <c r="BT39" s="21">
        <f t="shared" si="34"/>
        <v>572817.97</v>
      </c>
      <c r="BU39" s="21">
        <f t="shared" si="34"/>
        <v>365975.35249999998</v>
      </c>
      <c r="BV39" s="21">
        <f>BT39-BU39</f>
        <v>206842.61749999999</v>
      </c>
      <c r="BW39" s="21">
        <f>BV39/BU39*100</f>
        <v>56.518182464213893</v>
      </c>
      <c r="BX39" s="22"/>
      <c r="BY39" s="22"/>
      <c r="BZ39" s="22"/>
      <c r="CA39" s="22"/>
      <c r="CB39" s="22"/>
      <c r="CC39" s="22"/>
      <c r="CD39" s="22"/>
      <c r="CE39" s="22"/>
    </row>
    <row r="40" spans="1:83" ht="15" customHeight="1" x14ac:dyDescent="0.2">
      <c r="A40" s="3" t="s">
        <v>47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2"/>
      <c r="BY40" s="22"/>
      <c r="BZ40" s="22"/>
      <c r="CA40" s="22"/>
      <c r="CB40" s="22"/>
      <c r="CC40" s="22"/>
      <c r="CD40" s="22"/>
      <c r="CE40" s="22"/>
    </row>
    <row r="41" spans="1:83" ht="15" customHeight="1" x14ac:dyDescent="0.2">
      <c r="A41" s="3" t="s">
        <v>48</v>
      </c>
      <c r="B41" s="21">
        <f>[2]FP!$U$35</f>
        <v>186678.02</v>
      </c>
      <c r="C41" s="21">
        <f>[3]REG3!B41</f>
        <v>161315.26999999999</v>
      </c>
      <c r="D41" s="21">
        <f>B41-C41</f>
        <v>25362.75</v>
      </c>
      <c r="E41" s="21">
        <f>D41/C41*100</f>
        <v>15.722473142189205</v>
      </c>
      <c r="F41" s="21"/>
      <c r="G41" s="21">
        <f>[4]FP!$U$35</f>
        <v>329478.82</v>
      </c>
      <c r="H41" s="21">
        <f>[3]REG3!G41</f>
        <v>267942.95</v>
      </c>
      <c r="I41" s="21">
        <f>G41-H41</f>
        <v>61535.869999999995</v>
      </c>
      <c r="J41" s="21">
        <f t="shared" si="31"/>
        <v>22.966034374108364</v>
      </c>
      <c r="K41" s="21"/>
      <c r="L41" s="21">
        <f>[5]FP!$U$35</f>
        <v>257209.02</v>
      </c>
      <c r="M41" s="21">
        <f>[3]REG3!L41</f>
        <v>215571.09</v>
      </c>
      <c r="N41" s="21">
        <f>L41-M41</f>
        <v>41637.929999999993</v>
      </c>
      <c r="O41" s="21">
        <f t="shared" si="32"/>
        <v>19.315173477111422</v>
      </c>
      <c r="P41" s="21"/>
      <c r="Q41" s="21">
        <f>[6]FP!$U$35</f>
        <v>378413.64</v>
      </c>
      <c r="R41" s="21">
        <f>[3]REG3!Q41</f>
        <v>259405.68</v>
      </c>
      <c r="S41" s="21">
        <f>Q41-R41</f>
        <v>119007.96000000002</v>
      </c>
      <c r="T41" s="21">
        <f t="shared" si="33"/>
        <v>45.87716043842989</v>
      </c>
      <c r="U41" s="21"/>
      <c r="V41" s="21">
        <f>[7]FP!$U$35</f>
        <v>432701.93</v>
      </c>
      <c r="W41" s="21">
        <f>[3]REG3!V41</f>
        <v>388365.13</v>
      </c>
      <c r="X41" s="21">
        <f>V41-W41</f>
        <v>44336.799999999988</v>
      </c>
      <c r="Y41" s="21">
        <f>X41/W41*100</f>
        <v>11.416266954759813</v>
      </c>
      <c r="Z41" s="21"/>
      <c r="AA41" s="21">
        <f>[8]FP!$U$35</f>
        <v>798994.04</v>
      </c>
      <c r="AB41" s="21">
        <f>[3]REG3!AA41</f>
        <v>663928.18999999994</v>
      </c>
      <c r="AC41" s="21">
        <f>AA41-AB41</f>
        <v>135065.85000000009</v>
      </c>
      <c r="AD41" s="21">
        <f>AC41/AB41*100</f>
        <v>20.343442564172506</v>
      </c>
      <c r="AE41" s="21"/>
      <c r="AF41" s="21">
        <f>[9]FP!$U$35</f>
        <v>335119.56</v>
      </c>
      <c r="AG41" s="21">
        <f>[3]REG3!AF41</f>
        <v>289503.21999999997</v>
      </c>
      <c r="AH41" s="21">
        <f>AF41-AG41</f>
        <v>45616.340000000026</v>
      </c>
      <c r="AI41" s="21">
        <f>AH41/AG41*100</f>
        <v>15.756764294366063</v>
      </c>
      <c r="AJ41" s="21"/>
      <c r="AK41" s="21">
        <f>[10]FP!$U$35</f>
        <v>900103.78</v>
      </c>
      <c r="AL41" s="21">
        <f>[3]REG3!AK41</f>
        <v>897613.94</v>
      </c>
      <c r="AM41" s="21">
        <f>AK41-AL41</f>
        <v>2489.8400000000838</v>
      </c>
      <c r="AN41" s="21">
        <f>AM41/AL41*100</f>
        <v>0.27738428393838044</v>
      </c>
      <c r="AO41" s="21"/>
      <c r="AP41" s="21">
        <f>[11]FP!$U$35</f>
        <v>131748.42000000001</v>
      </c>
      <c r="AQ41" s="21">
        <f>[3]REG3!AP41</f>
        <v>111407.2</v>
      </c>
      <c r="AR41" s="21">
        <f>AP41-AQ41</f>
        <v>20341.220000000016</v>
      </c>
      <c r="AS41" s="21">
        <f>AR41/AQ41*100</f>
        <v>18.258442901356482</v>
      </c>
      <c r="AT41" s="21"/>
      <c r="AU41" s="21">
        <f>[12]FP!$U$35</f>
        <v>164860.29</v>
      </c>
      <c r="AV41" s="21">
        <f>[3]REG3!AU41</f>
        <v>190889.92</v>
      </c>
      <c r="AW41" s="21">
        <f>AU41-AV41</f>
        <v>-26029.630000000005</v>
      </c>
      <c r="AX41" s="21">
        <f>AW41/AV41*100</f>
        <v>-13.635937403085507</v>
      </c>
      <c r="AY41" s="21"/>
      <c r="AZ41" s="21">
        <f>[13]FP!$U$35</f>
        <v>910448.28</v>
      </c>
      <c r="BA41" s="21">
        <f>[3]REG3!AZ41</f>
        <v>1067666.18</v>
      </c>
      <c r="BB41" s="21">
        <f>AZ41-BA41</f>
        <v>-157217.89999999991</v>
      </c>
      <c r="BC41" s="21">
        <f>BB41/BA41*100</f>
        <v>-14.725379799892128</v>
      </c>
      <c r="BD41" s="21"/>
      <c r="BE41" s="21">
        <f>[14]FP!$U$35</f>
        <v>617631.21</v>
      </c>
      <c r="BF41" s="21">
        <f>[3]REG3!BE41</f>
        <v>548796.22</v>
      </c>
      <c r="BG41" s="21">
        <f>BE41-BF41</f>
        <v>68834.989999999991</v>
      </c>
      <c r="BH41" s="21">
        <f>BG41/BF41*100</f>
        <v>12.542905270010788</v>
      </c>
      <c r="BI41" s="21"/>
      <c r="BJ41" s="21">
        <f>[15]FP!$U$35</f>
        <v>235235.54</v>
      </c>
      <c r="BK41" s="21">
        <f>[3]REG3!BJ41</f>
        <v>298842.63</v>
      </c>
      <c r="BL41" s="21">
        <f>BJ41-BK41</f>
        <v>-63607.09</v>
      </c>
      <c r="BM41" s="21">
        <f>BL41/BK41*100</f>
        <v>-21.284476716056204</v>
      </c>
      <c r="BN41" s="21"/>
      <c r="BO41" s="21">
        <f>[16]FP!$U$35</f>
        <v>342720.28</v>
      </c>
      <c r="BP41" s="21">
        <f>[3]REG3!BO41</f>
        <v>343141.63</v>
      </c>
      <c r="BQ41" s="21">
        <f>BO41-BP41</f>
        <v>-421.34999999997672</v>
      </c>
      <c r="BR41" s="21">
        <f>BQ41/BP41*100</f>
        <v>-0.1227918629400859</v>
      </c>
      <c r="BS41" s="21"/>
      <c r="BT41" s="21">
        <f>+B41+G41+L41+Q41+V41+AA41+AF41+AK41+AP41+AU41+AZ41+BE41+BJ41+BO41</f>
        <v>6021342.8300000001</v>
      </c>
      <c r="BU41" s="21">
        <f>+C41+H41+M41+R41+W41+AB41+AG41+AL41+AQ41+AV41+BA41+BF41+BK41+BP41</f>
        <v>5704389.25</v>
      </c>
      <c r="BV41" s="21">
        <f>BT41-BU41</f>
        <v>316953.58000000007</v>
      </c>
      <c r="BW41" s="21">
        <f>BV41/BU41*100</f>
        <v>5.5563105200087826</v>
      </c>
      <c r="BX41" s="22"/>
      <c r="BY41" s="22"/>
      <c r="BZ41" s="22"/>
      <c r="CA41" s="22"/>
      <c r="CB41" s="22"/>
      <c r="CC41" s="22"/>
      <c r="CD41" s="22"/>
      <c r="CE41" s="22"/>
    </row>
    <row r="42" spans="1:83" s="32" customFormat="1" ht="15" customHeight="1" x14ac:dyDescent="0.2">
      <c r="A42" s="29" t="s">
        <v>49</v>
      </c>
      <c r="B42" s="30">
        <f>B41/(B13/'[1]DON''T DELETE'!B1)</f>
        <v>1.7821539484974145</v>
      </c>
      <c r="C42" s="30">
        <f>[3]REG3!B42</f>
        <v>1.5237362374914485</v>
      </c>
      <c r="D42" s="30">
        <f>B42-C42</f>
        <v>0.258417711005966</v>
      </c>
      <c r="E42" s="31">
        <f>D42/C42*100</f>
        <v>16.959477936378491</v>
      </c>
      <c r="F42" s="30"/>
      <c r="G42" s="30">
        <f>G41/(G13/'[1]DON''T DELETE'!B1)</f>
        <v>1.2590073293952959</v>
      </c>
      <c r="H42" s="30">
        <f>[3]REG3!G42</f>
        <v>1.1313934393498986</v>
      </c>
      <c r="I42" s="30">
        <f>G42-H42</f>
        <v>0.12761389004539736</v>
      </c>
      <c r="J42" s="31">
        <f t="shared" si="31"/>
        <v>11.279355669476448</v>
      </c>
      <c r="K42" s="30"/>
      <c r="L42" s="30">
        <f>L41/(L13/'[1]DON''T DELETE'!B1)</f>
        <v>0.92957971290323527</v>
      </c>
      <c r="M42" s="30">
        <f>[3]REG3!L42</f>
        <v>0.90062532481505919</v>
      </c>
      <c r="N42" s="30">
        <f>L42-M42</f>
        <v>2.8954388088176075E-2</v>
      </c>
      <c r="O42" s="31">
        <f t="shared" si="32"/>
        <v>3.2149204880644202</v>
      </c>
      <c r="P42" s="30"/>
      <c r="Q42" s="30">
        <f>Q41/(Q13/'[1]DON''T DELETE'!B1)</f>
        <v>1.0748770311236362</v>
      </c>
      <c r="R42" s="30">
        <f>[3]REG3!Q42</f>
        <v>1.0841951490592046</v>
      </c>
      <c r="S42" s="30">
        <f>Q42-R42</f>
        <v>-9.3181179355683597E-3</v>
      </c>
      <c r="T42" s="31">
        <f t="shared" si="33"/>
        <v>-0.85945025152105026</v>
      </c>
      <c r="U42" s="30"/>
      <c r="V42" s="30">
        <f>V41/(V13/'[1]DON''T DELETE'!B1)</f>
        <v>1.1831587145706179</v>
      </c>
      <c r="W42" s="30">
        <f>[3]REG3!V42</f>
        <v>1.0492749902353693</v>
      </c>
      <c r="X42" s="30">
        <f>V42-W42</f>
        <v>0.13388372433524864</v>
      </c>
      <c r="Y42" s="31">
        <f>X42/W42*100</f>
        <v>12.759641236204091</v>
      </c>
      <c r="Z42" s="30"/>
      <c r="AA42" s="30">
        <f>AA41/(AA13/'[1]DON''T DELETE'!B1)</f>
        <v>1.1936669008025664</v>
      </c>
      <c r="AB42" s="30">
        <f>[3]REG3!AA42</f>
        <v>0.98752421360451381</v>
      </c>
      <c r="AC42" s="30">
        <f>AA42-AB42</f>
        <v>0.20614268719805262</v>
      </c>
      <c r="AD42" s="31">
        <f>AC42/AB42*100</f>
        <v>20.874696980403272</v>
      </c>
      <c r="AE42" s="30"/>
      <c r="AF42" s="30">
        <f>AF41/(AF13/'[1]DON''T DELETE'!B1)</f>
        <v>1.1817813942745174</v>
      </c>
      <c r="AG42" s="30">
        <f>[3]REG3!AF42</f>
        <v>1.1302751995154372</v>
      </c>
      <c r="AH42" s="30">
        <f>AF42-AG42</f>
        <v>5.1506194759080248E-2</v>
      </c>
      <c r="AI42" s="31">
        <f>AH42/AG42*100</f>
        <v>4.5569605332543421</v>
      </c>
      <c r="AJ42" s="30"/>
      <c r="AK42" s="30">
        <f>AK41/(AK13/'[1]DON''T DELETE'!B1)</f>
        <v>1.3159412480221575</v>
      </c>
      <c r="AL42" s="30">
        <f>[3]REG3!AK42</f>
        <v>1.2594043103684227</v>
      </c>
      <c r="AM42" s="30">
        <f>AK42-AL42</f>
        <v>5.6536937653734798E-2</v>
      </c>
      <c r="AN42" s="31">
        <f>AM42/AL42*100</f>
        <v>4.4891808919723042</v>
      </c>
      <c r="AO42" s="30"/>
      <c r="AP42" s="30">
        <f>AP41/(AP13/'[1]DON''T DELETE'!B1)</f>
        <v>1.1834407431420453</v>
      </c>
      <c r="AQ42" s="30">
        <f>[3]REG3!AP42</f>
        <v>1.0541606516910134</v>
      </c>
      <c r="AR42" s="30">
        <f>AP42-AQ42</f>
        <v>0.12928009145103192</v>
      </c>
      <c r="AS42" s="31">
        <f>AR42/AQ42*100</f>
        <v>12.263794066269645</v>
      </c>
      <c r="AT42" s="30"/>
      <c r="AU42" s="30">
        <f>AU41/(AU13/'[1]DON''T DELETE'!B1)</f>
        <v>1.4924610686031952</v>
      </c>
      <c r="AV42" s="30">
        <f>[3]REG3!AU42</f>
        <v>1.3688669905194799</v>
      </c>
      <c r="AW42" s="30">
        <f>AU42-AV42</f>
        <v>0.12359407808371525</v>
      </c>
      <c r="AX42" s="31">
        <f>AW42/AV42*100</f>
        <v>9.0289326092092956</v>
      </c>
      <c r="AY42" s="30"/>
      <c r="AZ42" s="30">
        <f>AZ41/(AZ13/'[1]DON''T DELETE'!B1)</f>
        <v>2.2721060439314438</v>
      </c>
      <c r="BA42" s="30">
        <f>[3]REG3!AZ42</f>
        <v>2.7384624953998569</v>
      </c>
      <c r="BB42" s="30">
        <f>AZ42-BA42</f>
        <v>-0.46635645146841309</v>
      </c>
      <c r="BC42" s="31">
        <f>BB42/BA42*100</f>
        <v>-17.029864467810356</v>
      </c>
      <c r="BD42" s="30"/>
      <c r="BE42" s="30">
        <f>BE41/(BE13/'[1]DON''T DELETE'!B1)</f>
        <v>1.7015460992627334</v>
      </c>
      <c r="BF42" s="30">
        <f>[3]REG3!BE42</f>
        <v>1.4559017284767191</v>
      </c>
      <c r="BG42" s="30">
        <f>BE42-BF42</f>
        <v>0.24564437078601431</v>
      </c>
      <c r="BH42" s="31">
        <f>BG42/BF42*100</f>
        <v>16.872318095468376</v>
      </c>
      <c r="BI42" s="30"/>
      <c r="BJ42" s="30">
        <f>BJ41/(BJ13/'[1]DON''T DELETE'!B1)</f>
        <v>1.3005196695544181</v>
      </c>
      <c r="BK42" s="30">
        <f>[3]REG3!BJ42</f>
        <v>1.5043148022419317</v>
      </c>
      <c r="BL42" s="30">
        <f>BJ42-BK42</f>
        <v>-0.20379513268751359</v>
      </c>
      <c r="BM42" s="31">
        <f>BL42/BK42*100</f>
        <v>-13.54737268979809</v>
      </c>
      <c r="BN42" s="30"/>
      <c r="BO42" s="30">
        <f>BO41/(BO13/'[1]DON''T DELETE'!B1)</f>
        <v>1.4131522129810654</v>
      </c>
      <c r="BP42" s="30">
        <f>[3]REG3!BO42</f>
        <v>1.4475547377404416</v>
      </c>
      <c r="BQ42" s="30">
        <f>BO42-BP42</f>
        <v>-3.4402524759376218E-2</v>
      </c>
      <c r="BR42" s="31">
        <f>BQ42/BP42*100</f>
        <v>-2.3765957764800514</v>
      </c>
      <c r="BS42" s="30"/>
      <c r="BT42" s="30">
        <f>BT41/(BT13/'[1]DON''T DELETE'!B1)</f>
        <v>1.3664000053982461</v>
      </c>
      <c r="BU42" s="30">
        <f>BU41/(BU13/'[1]DON''T DELETE'!B1)</f>
        <v>1.332712940470304</v>
      </c>
      <c r="BV42" s="30">
        <f>BT42-BU42</f>
        <v>3.3687064927942156E-2</v>
      </c>
      <c r="BW42" s="31">
        <f>BV42/BU42*100</f>
        <v>2.5277059976662533</v>
      </c>
    </row>
    <row r="43" spans="1:83" ht="15" customHeight="1" x14ac:dyDescent="0.2">
      <c r="A43" s="3" t="s">
        <v>50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</row>
    <row r="44" spans="1:83" ht="15" customHeight="1" x14ac:dyDescent="0.2">
      <c r="A44" s="3" t="s">
        <v>48</v>
      </c>
      <c r="B44" s="21">
        <f>[2]FP!$U$38</f>
        <v>76843.539999999994</v>
      </c>
      <c r="C44" s="21">
        <f>[3]REG3!B44</f>
        <v>66936.14</v>
      </c>
      <c r="D44" s="21">
        <f t="shared" ref="D44:D49" si="35">B44-C44</f>
        <v>9907.3999999999942</v>
      </c>
      <c r="E44" s="21">
        <f t="shared" ref="E44:E49" si="36">D44/C44*100</f>
        <v>14.80127177934072</v>
      </c>
      <c r="F44" s="21"/>
      <c r="G44" s="21">
        <f>[4]FP!$U$38</f>
        <v>138629.28</v>
      </c>
      <c r="H44" s="21">
        <f>[3]REG3!G44</f>
        <v>188222.31</v>
      </c>
      <c r="I44" s="21">
        <f t="shared" ref="I44:I49" si="37">G44-H44</f>
        <v>-49593.03</v>
      </c>
      <c r="J44" s="21">
        <f t="shared" ref="J44:J49" si="38">I44/H44*100</f>
        <v>-26.348114631044535</v>
      </c>
      <c r="K44" s="21"/>
      <c r="L44" s="21">
        <f>[5]FP!$U$38</f>
        <v>180017.16</v>
      </c>
      <c r="M44" s="21">
        <f>[3]REG3!L44</f>
        <v>160902.51</v>
      </c>
      <c r="N44" s="21">
        <f t="shared" ref="N44:N49" si="39">L44-M44</f>
        <v>19114.649999999994</v>
      </c>
      <c r="O44" s="21">
        <f t="shared" ref="O44:O49" si="40">N44/M44*100</f>
        <v>11.879646874371314</v>
      </c>
      <c r="P44" s="21"/>
      <c r="Q44" s="21">
        <f>[6]FP!$U$38</f>
        <v>254555.01</v>
      </c>
      <c r="R44" s="21">
        <f>[3]REG3!Q44</f>
        <v>184438.27</v>
      </c>
      <c r="S44" s="21">
        <f t="shared" ref="S44:S49" si="41">Q44-R44</f>
        <v>70116.74000000002</v>
      </c>
      <c r="T44" s="21">
        <f t="shared" ref="T44:T49" si="42">S44/R44*100</f>
        <v>38.016372632426027</v>
      </c>
      <c r="U44" s="21"/>
      <c r="V44" s="21">
        <f>[7]FP!$U$38</f>
        <v>269054.21000000002</v>
      </c>
      <c r="W44" s="21">
        <f>[3]REG3!V44</f>
        <v>492969.09</v>
      </c>
      <c r="X44" s="21">
        <f t="shared" ref="X44:X49" si="43">V44-W44</f>
        <v>-223914.88</v>
      </c>
      <c r="Y44" s="21">
        <f t="shared" ref="Y44:Y49" si="44">X44/W44*100</f>
        <v>-45.421687595057932</v>
      </c>
      <c r="Z44" s="21"/>
      <c r="AA44" s="21">
        <f>[8]FP!$U$38</f>
        <v>409130.79</v>
      </c>
      <c r="AB44" s="21">
        <f>[3]REG3!AA44</f>
        <v>381284.78</v>
      </c>
      <c r="AC44" s="21">
        <f t="shared" ref="AC44:AC49" si="45">AA44-AB44</f>
        <v>27846.009999999951</v>
      </c>
      <c r="AD44" s="21">
        <f t="shared" ref="AD44:AD49" si="46">AC44/AB44*100</f>
        <v>7.3032052315332256</v>
      </c>
      <c r="AE44" s="21"/>
      <c r="AF44" s="21">
        <f>[9]FP!$U$38</f>
        <v>582393.48</v>
      </c>
      <c r="AG44" s="21">
        <f>[3]REG3!AF44</f>
        <v>360696.02</v>
      </c>
      <c r="AH44" s="21">
        <f t="shared" ref="AH44:AH49" si="47">AF44-AG44</f>
        <v>221697.45999999996</v>
      </c>
      <c r="AI44" s="21">
        <f t="shared" ref="AI44:AI49" si="48">AH44/AG44*100</f>
        <v>61.46379436069185</v>
      </c>
      <c r="AJ44" s="21"/>
      <c r="AK44" s="21">
        <f>[10]FP!$U$38</f>
        <v>442175.37</v>
      </c>
      <c r="AL44" s="21">
        <f>[3]REG3!AK44</f>
        <v>422942.31</v>
      </c>
      <c r="AM44" s="21">
        <f t="shared" ref="AM44:AM49" si="49">AK44-AL44</f>
        <v>19233.059999999998</v>
      </c>
      <c r="AN44" s="21">
        <f t="shared" ref="AN44:AN49" si="50">AM44/AL44*100</f>
        <v>4.5474428888422151</v>
      </c>
      <c r="AO44" s="21"/>
      <c r="AP44" s="21">
        <f>[11]FP!$U$38</f>
        <v>78695.14</v>
      </c>
      <c r="AQ44" s="21">
        <f>[3]REG3!AP44</f>
        <v>80979.27</v>
      </c>
      <c r="AR44" s="21">
        <f t="shared" ref="AR44:AR49" si="51">AP44-AQ44</f>
        <v>-2284.1300000000047</v>
      </c>
      <c r="AS44" s="21">
        <f t="shared" ref="AS44:AS49" si="52">AR44/AQ44*100</f>
        <v>-2.8206354539871805</v>
      </c>
      <c r="AT44" s="21"/>
      <c r="AU44" s="21">
        <f>[12]FP!$U$38</f>
        <v>92077.38</v>
      </c>
      <c r="AV44" s="21">
        <f>[3]REG3!AU44</f>
        <v>173819.46</v>
      </c>
      <c r="AW44" s="21">
        <f t="shared" ref="AW44:AW49" si="53">AU44-AV44</f>
        <v>-81742.079999999987</v>
      </c>
      <c r="AX44" s="21">
        <f t="shared" ref="AX44:AX49" si="54">AW44/AV44*100</f>
        <v>-47.027001464623112</v>
      </c>
      <c r="AY44" s="21"/>
      <c r="AZ44" s="21">
        <f>[13]FP!$U$38</f>
        <v>253412</v>
      </c>
      <c r="BA44" s="21">
        <f>[3]REG3!AZ44</f>
        <v>265561.02</v>
      </c>
      <c r="BB44" s="21">
        <f t="shared" ref="BB44:BB49" si="55">AZ44-BA44</f>
        <v>-12149.020000000019</v>
      </c>
      <c r="BC44" s="21">
        <f t="shared" ref="BC44:BC49" si="56">BB44/BA44*100</f>
        <v>-4.5748506313163046</v>
      </c>
      <c r="BD44" s="21"/>
      <c r="BE44" s="21">
        <f>[14]FP!$U$38</f>
        <v>268006.45</v>
      </c>
      <c r="BF44" s="21">
        <f>[3]REG3!BE44</f>
        <v>264325.33</v>
      </c>
      <c r="BG44" s="21">
        <f t="shared" ref="BG44:BG49" si="57">BE44-BF44</f>
        <v>3681.1199999999953</v>
      </c>
      <c r="BH44" s="21">
        <f t="shared" ref="BH44:BH49" si="58">BG44/BF44*100</f>
        <v>1.3926474621255538</v>
      </c>
      <c r="BI44" s="21"/>
      <c r="BJ44" s="21">
        <f>[15]FP!$U$38</f>
        <v>117124.36</v>
      </c>
      <c r="BK44" s="21">
        <f>[3]REG3!BJ44</f>
        <v>390309.45</v>
      </c>
      <c r="BL44" s="21">
        <f t="shared" ref="BL44:BL49" si="59">BJ44-BK44</f>
        <v>-273185.09000000003</v>
      </c>
      <c r="BM44" s="21">
        <f t="shared" ref="BM44:BM49" si="60">BL44/BK44*100</f>
        <v>-69.99192307539569</v>
      </c>
      <c r="BN44" s="21"/>
      <c r="BO44" s="21">
        <f>[16]FP!$U$38</f>
        <v>282121</v>
      </c>
      <c r="BP44" s="21">
        <f>[3]REG3!BO44</f>
        <v>411047.67999999999</v>
      </c>
      <c r="BQ44" s="21">
        <f t="shared" ref="BQ44:BQ49" si="61">BO44-BP44</f>
        <v>-128926.68</v>
      </c>
      <c r="BR44" s="21">
        <f t="shared" ref="BR44:BR49" si="62">BQ44/BP44*100</f>
        <v>-31.365383208098873</v>
      </c>
      <c r="BS44" s="21"/>
      <c r="BT44" s="21">
        <f>+B44+G44+L44+Q44+V44+AA44+AF44+AK44+AP44+AU44+AZ44+BE44+BJ44+BO44</f>
        <v>3444235.17</v>
      </c>
      <c r="BU44" s="21">
        <f>+C44+H44+M44+R44+W44+AB44+AG44+AL44+AQ44+AV44+BA44+BF44+BK44+BP44</f>
        <v>3844433.6400000006</v>
      </c>
      <c r="BV44" s="21">
        <f t="shared" ref="BV44:BV49" si="63">BT44-BU44</f>
        <v>-400198.47000000067</v>
      </c>
      <c r="BW44" s="21">
        <f t="shared" ref="BW44:BW49" si="64">BV44/BU44*100</f>
        <v>-10.409816047702689</v>
      </c>
    </row>
    <row r="45" spans="1:83" s="32" customFormat="1" ht="15" customHeight="1" x14ac:dyDescent="0.2">
      <c r="A45" s="29" t="s">
        <v>51</v>
      </c>
      <c r="B45" s="30">
        <f>B44/(B22/'[1]DON''T DELETE'!B1)</f>
        <v>1.0238067082956017</v>
      </c>
      <c r="C45" s="30">
        <f>[3]REG3!B45</f>
        <v>0.93441220596643149</v>
      </c>
      <c r="D45" s="30">
        <f t="shared" si="35"/>
        <v>8.9394502329170233E-2</v>
      </c>
      <c r="E45" s="31">
        <f t="shared" si="36"/>
        <v>9.5669236508648208</v>
      </c>
      <c r="F45" s="30"/>
      <c r="G45" s="30">
        <f>G44/(G22/'[1]DON''T DELETE'!B1)</f>
        <v>0.72500765767566056</v>
      </c>
      <c r="H45" s="30">
        <f>[3]REG3!G45</f>
        <v>1.1098660836398657</v>
      </c>
      <c r="I45" s="30">
        <f t="shared" si="37"/>
        <v>-0.38485842596420516</v>
      </c>
      <c r="J45" s="31">
        <f t="shared" si="38"/>
        <v>-34.67611377960494</v>
      </c>
      <c r="K45" s="30"/>
      <c r="L45" s="30">
        <f>L44/(L22/'[1]DON''T DELETE'!B1)</f>
        <v>0.88583094064843537</v>
      </c>
      <c r="M45" s="30">
        <f>[3]REG3!L45</f>
        <v>0.94289554148135102</v>
      </c>
      <c r="N45" s="30">
        <f t="shared" si="39"/>
        <v>-5.7064600832915646E-2</v>
      </c>
      <c r="O45" s="31">
        <f t="shared" si="40"/>
        <v>-6.0520596738917014</v>
      </c>
      <c r="P45" s="30"/>
      <c r="Q45" s="30">
        <f>Q44/(Q22/'[1]DON''T DELETE'!B1)</f>
        <v>0.98321867293155885</v>
      </c>
      <c r="R45" s="30">
        <f>[3]REG3!Q45</f>
        <v>1.1392033326497435</v>
      </c>
      <c r="S45" s="30">
        <f t="shared" si="41"/>
        <v>-0.15598465971818465</v>
      </c>
      <c r="T45" s="31">
        <f t="shared" si="42"/>
        <v>-13.692433584737703</v>
      </c>
      <c r="U45" s="30"/>
      <c r="V45" s="30">
        <f>V44/(V22/'[1]DON''T DELETE'!B1)</f>
        <v>1.0440927053087927</v>
      </c>
      <c r="W45" s="30">
        <f>[3]REG3!V45</f>
        <v>1.8148254314293604</v>
      </c>
      <c r="X45" s="30">
        <f t="shared" si="43"/>
        <v>-0.77073272612056765</v>
      </c>
      <c r="Y45" s="31">
        <f t="shared" si="44"/>
        <v>-42.468697692512322</v>
      </c>
      <c r="Z45" s="30"/>
      <c r="AA45" s="30">
        <f>AA44/(AA22/'[1]DON''T DELETE'!B1)</f>
        <v>0.77733751479251345</v>
      </c>
      <c r="AB45" s="30">
        <f>[3]REG3!AA45</f>
        <v>0.7311819929246669</v>
      </c>
      <c r="AC45" s="30">
        <f t="shared" si="45"/>
        <v>4.615552186784655E-2</v>
      </c>
      <c r="AD45" s="31">
        <f t="shared" si="46"/>
        <v>6.3124533036198445</v>
      </c>
      <c r="AE45" s="30"/>
      <c r="AF45" s="30">
        <f>AF44/(AF22/'[1]DON''T DELETE'!B1)</f>
        <v>2.6605103768819292</v>
      </c>
      <c r="AG45" s="30">
        <f>[3]REG3!AF45</f>
        <v>1.7879374325874389</v>
      </c>
      <c r="AH45" s="30">
        <f t="shared" si="47"/>
        <v>0.87257294429449028</v>
      </c>
      <c r="AI45" s="31">
        <f t="shared" si="48"/>
        <v>48.803326581273822</v>
      </c>
      <c r="AJ45" s="30"/>
      <c r="AK45" s="30">
        <f>AK44/(AK22/'[1]DON''T DELETE'!B1)</f>
        <v>0.89138567463725848</v>
      </c>
      <c r="AL45" s="30">
        <f>[3]REG3!AK45</f>
        <v>0.8227122855853416</v>
      </c>
      <c r="AM45" s="30">
        <f t="shared" si="49"/>
        <v>6.8673389051916889E-2</v>
      </c>
      <c r="AN45" s="31">
        <f t="shared" si="50"/>
        <v>8.3471938191681794</v>
      </c>
      <c r="AO45" s="30"/>
      <c r="AP45" s="30">
        <f>AP44/(AP22/'[1]DON''T DELETE'!B1)</f>
        <v>0.95096392970645516</v>
      </c>
      <c r="AQ45" s="30">
        <f>[3]REG3!AP45</f>
        <v>0.97854736592026348</v>
      </c>
      <c r="AR45" s="30">
        <f t="shared" si="51"/>
        <v>-2.7583436213808321E-2</v>
      </c>
      <c r="AS45" s="31">
        <f t="shared" si="52"/>
        <v>-2.8188146199614774</v>
      </c>
      <c r="AT45" s="30"/>
      <c r="AU45" s="30">
        <f>AU44/(AU22/'[1]DON''T DELETE'!B1)</f>
        <v>1.0548440753323509</v>
      </c>
      <c r="AV45" s="30">
        <f>[3]REG3!AU45</f>
        <v>1.671789309068322</v>
      </c>
      <c r="AW45" s="30">
        <f t="shared" si="53"/>
        <v>-0.6169452337359711</v>
      </c>
      <c r="AX45" s="31">
        <f t="shared" si="54"/>
        <v>-36.903288613550885</v>
      </c>
      <c r="AY45" s="30"/>
      <c r="AZ45" s="30">
        <f>AZ44/(AZ22/'[1]DON''T DELETE'!B1)</f>
        <v>0.89532572007489708</v>
      </c>
      <c r="BA45" s="30">
        <f>[3]REG3!AZ45</f>
        <v>0.93306729007593925</v>
      </c>
      <c r="BB45" s="30">
        <f t="shared" si="55"/>
        <v>-3.7741570001042168E-2</v>
      </c>
      <c r="BC45" s="31">
        <f t="shared" si="56"/>
        <v>-4.0448926248363621</v>
      </c>
      <c r="BD45" s="30"/>
      <c r="BE45" s="30">
        <f>BE44/(BE22/'[1]DON''T DELETE'!B1)</f>
        <v>0.99992706145822619</v>
      </c>
      <c r="BF45" s="30">
        <f>[3]REG3!BE45</f>
        <v>0.96654148589284949</v>
      </c>
      <c r="BG45" s="30">
        <f t="shared" si="57"/>
        <v>3.3385575565376691E-2</v>
      </c>
      <c r="BH45" s="31">
        <f t="shared" si="58"/>
        <v>3.4541275312705828</v>
      </c>
      <c r="BI45" s="30"/>
      <c r="BJ45" s="30">
        <f>BJ44/(BJ22/'[1]DON''T DELETE'!B1)</f>
        <v>0.86254879560782927</v>
      </c>
      <c r="BK45" s="30">
        <f>[3]REG3!BJ45</f>
        <v>2.6177008652628957</v>
      </c>
      <c r="BL45" s="30">
        <f t="shared" si="59"/>
        <v>-1.7551520696550664</v>
      </c>
      <c r="BM45" s="31">
        <f t="shared" si="60"/>
        <v>-67.049375004840229</v>
      </c>
      <c r="BN45" s="30"/>
      <c r="BO45" s="30">
        <f>BO44/(BO22/'[1]DON''T DELETE'!B1)</f>
        <v>1.6273467364940477</v>
      </c>
      <c r="BP45" s="30">
        <f>[3]REG3!BO45</f>
        <v>2.1984426442610303</v>
      </c>
      <c r="BQ45" s="30">
        <f t="shared" si="61"/>
        <v>-0.5710959077669826</v>
      </c>
      <c r="BR45" s="31">
        <f t="shared" si="62"/>
        <v>-25.977293938407335</v>
      </c>
      <c r="BS45" s="30"/>
      <c r="BT45" s="30">
        <f>BT44/(BT22/'[1]DON''T DELETE'!B1)</f>
        <v>1.0572868033070417</v>
      </c>
      <c r="BU45" s="30">
        <f>BU44/(BU22/'[1]DON''T DELETE'!B1)</f>
        <v>1.2152156314613387</v>
      </c>
      <c r="BV45" s="30">
        <f t="shared" si="63"/>
        <v>-0.15792882815429699</v>
      </c>
      <c r="BW45" s="31">
        <f t="shared" si="64"/>
        <v>-12.995951011951856</v>
      </c>
    </row>
    <row r="46" spans="1:83" ht="15" customHeight="1" x14ac:dyDescent="0.2">
      <c r="A46" s="3" t="s">
        <v>52</v>
      </c>
      <c r="B46" s="21">
        <f>[2]FP!U40</f>
        <v>81616.168904444436</v>
      </c>
      <c r="C46" s="21">
        <f>[3]REG3!B46</f>
        <v>72456.5280588889</v>
      </c>
      <c r="D46" s="21">
        <f t="shared" si="35"/>
        <v>9159.6408455555356</v>
      </c>
      <c r="E46" s="21">
        <f t="shared" si="36"/>
        <v>12.641567421103941</v>
      </c>
      <c r="F46" s="21"/>
      <c r="G46" s="21">
        <f>[4]FP!U40</f>
        <v>194724.17269777777</v>
      </c>
      <c r="H46" s="21">
        <f>[3]REG3!G46</f>
        <v>166347.9271277778</v>
      </c>
      <c r="I46" s="21">
        <f t="shared" si="37"/>
        <v>28376.24556999997</v>
      </c>
      <c r="J46" s="21">
        <f t="shared" si="38"/>
        <v>17.058370404701922</v>
      </c>
      <c r="K46" s="21"/>
      <c r="L46" s="21">
        <f>[5]FP!U40</f>
        <v>199323.05997777783</v>
      </c>
      <c r="M46" s="21">
        <f>[3]REG3!L46</f>
        <v>168510.93762000001</v>
      </c>
      <c r="N46" s="21">
        <f t="shared" si="39"/>
        <v>30812.122357777815</v>
      </c>
      <c r="O46" s="21">
        <f t="shared" si="40"/>
        <v>18.284939122029325</v>
      </c>
      <c r="P46" s="21"/>
      <c r="Q46" s="21">
        <f>[6]FP!U40</f>
        <v>252296.65850666666</v>
      </c>
      <c r="R46" s="21">
        <f>[3]REG3!Q46</f>
        <v>160496.6160611111</v>
      </c>
      <c r="S46" s="21">
        <f t="shared" si="41"/>
        <v>91800.042445555562</v>
      </c>
      <c r="T46" s="21">
        <f t="shared" si="42"/>
        <v>57.197494064673329</v>
      </c>
      <c r="U46" s="21"/>
      <c r="V46" s="21">
        <f>[7]FP!U40</f>
        <v>285914.87004777777</v>
      </c>
      <c r="W46" s="21">
        <f>[3]REG3!V46</f>
        <v>250492.29381444445</v>
      </c>
      <c r="X46" s="21">
        <f t="shared" si="43"/>
        <v>35422.576233333326</v>
      </c>
      <c r="Y46" s="21">
        <f t="shared" si="44"/>
        <v>14.141184023638298</v>
      </c>
      <c r="Z46" s="21"/>
      <c r="AA46" s="21">
        <f>[8]FP!U40</f>
        <v>530542.43890777789</v>
      </c>
      <c r="AB46" s="21">
        <f>[3]REG3!AA46</f>
        <v>555495.90278777794</v>
      </c>
      <c r="AC46" s="21">
        <f t="shared" si="45"/>
        <v>-24953.463880000054</v>
      </c>
      <c r="AD46" s="21">
        <f t="shared" si="46"/>
        <v>-4.4921058381835248</v>
      </c>
      <c r="AE46" s="21"/>
      <c r="AF46" s="21">
        <f>[9]FP!U40</f>
        <v>219662.99078666663</v>
      </c>
      <c r="AG46" s="21">
        <f>[3]REG3!AF46</f>
        <v>209971.7855211111</v>
      </c>
      <c r="AH46" s="21">
        <f t="shared" si="47"/>
        <v>9691.2052655555308</v>
      </c>
      <c r="AI46" s="21">
        <f t="shared" si="48"/>
        <v>4.6154797614849796</v>
      </c>
      <c r="AJ46" s="21"/>
      <c r="AK46" s="21">
        <f>[10]FP!U40</f>
        <v>487579.81002555561</v>
      </c>
      <c r="AL46" s="21">
        <f>[3]REG3!AK46</f>
        <v>521019.80266777769</v>
      </c>
      <c r="AM46" s="21">
        <f t="shared" si="49"/>
        <v>-33439.992642222089</v>
      </c>
      <c r="AN46" s="21">
        <f t="shared" si="50"/>
        <v>-6.4181807430349664</v>
      </c>
      <c r="AO46" s="21"/>
      <c r="AP46" s="21">
        <f>[11]FP!U40</f>
        <v>82268.832551111103</v>
      </c>
      <c r="AQ46" s="21">
        <f>[3]REG3!AP46</f>
        <v>84262.837672222216</v>
      </c>
      <c r="AR46" s="21">
        <f t="shared" si="51"/>
        <v>-1994.0051211111131</v>
      </c>
      <c r="AS46" s="21">
        <f t="shared" si="52"/>
        <v>-2.3664110730138037</v>
      </c>
      <c r="AT46" s="21"/>
      <c r="AU46" s="21">
        <f>[12]FP!U40</f>
        <v>95266.833568888891</v>
      </c>
      <c r="AV46" s="21">
        <f>[3]REG3!AU46</f>
        <v>112480.59886777779</v>
      </c>
      <c r="AW46" s="21">
        <f t="shared" si="53"/>
        <v>-17213.765298888902</v>
      </c>
      <c r="AX46" s="21">
        <f t="shared" si="54"/>
        <v>-15.303763913209492</v>
      </c>
      <c r="AY46" s="21"/>
      <c r="AZ46" s="21">
        <f>[13]FP!U40</f>
        <v>316578.42926444445</v>
      </c>
      <c r="BA46" s="21">
        <f>[3]REG3!AZ46</f>
        <v>307619.26050777774</v>
      </c>
      <c r="BB46" s="21">
        <f t="shared" si="55"/>
        <v>8959.1687566667097</v>
      </c>
      <c r="BC46" s="21">
        <f t="shared" si="56"/>
        <v>2.9124212644806708</v>
      </c>
      <c r="BD46" s="21"/>
      <c r="BE46" s="21">
        <f>[14]FP!U40</f>
        <v>290099.42393222224</v>
      </c>
      <c r="BF46" s="21">
        <f>[3]REG3!BE46</f>
        <v>312350.80431444448</v>
      </c>
      <c r="BG46" s="21">
        <f t="shared" si="57"/>
        <v>-22251.38038222224</v>
      </c>
      <c r="BH46" s="21">
        <f t="shared" si="58"/>
        <v>-7.1238428314792195</v>
      </c>
      <c r="BI46" s="21"/>
      <c r="BJ46" s="21">
        <f>[15]FP!U40</f>
        <v>139394.82108666666</v>
      </c>
      <c r="BK46" s="21">
        <f>[3]REG3!BJ46</f>
        <v>151498.3546922222</v>
      </c>
      <c r="BL46" s="21">
        <f t="shared" si="59"/>
        <v>-12103.533605555538</v>
      </c>
      <c r="BM46" s="21">
        <f t="shared" si="60"/>
        <v>-7.9892178566193515</v>
      </c>
      <c r="BN46" s="21"/>
      <c r="BO46" s="21">
        <f>[16]FP!U40</f>
        <v>179874.13855000003</v>
      </c>
      <c r="BP46" s="21">
        <f>[3]REG3!BO46</f>
        <v>178951.12943</v>
      </c>
      <c r="BQ46" s="21">
        <f t="shared" si="61"/>
        <v>923.00912000003154</v>
      </c>
      <c r="BR46" s="21">
        <f t="shared" si="62"/>
        <v>0.51578837358558471</v>
      </c>
      <c r="BS46" s="21"/>
      <c r="BT46" s="21">
        <f>+B46+G46+L46+Q46+V46+AA46+AF46+AK46+AP46+AU46+AZ46+BE46+BJ46+BO46</f>
        <v>3355142.6488077771</v>
      </c>
      <c r="BU46" s="21">
        <f t="shared" ref="BT46:BU49" si="65">+C46+H46+M46+R46+W46+AB46+AG46+AL46+AQ46+AV46+BA46+BF46+BK46+BP46</f>
        <v>3251954.7791433334</v>
      </c>
      <c r="BV46" s="21">
        <f t="shared" si="63"/>
        <v>103187.86966444366</v>
      </c>
      <c r="BW46" s="21">
        <f t="shared" si="64"/>
        <v>3.1731028465170286</v>
      </c>
    </row>
    <row r="47" spans="1:83" ht="15" customHeight="1" x14ac:dyDescent="0.2">
      <c r="A47" s="3" t="s">
        <v>53</v>
      </c>
      <c r="B47" s="21">
        <f>[2]FP!U41</f>
        <v>16.199000000000002</v>
      </c>
      <c r="C47" s="21">
        <f>[3]REG3!B47</f>
        <v>70.5</v>
      </c>
      <c r="D47" s="21">
        <f t="shared" si="35"/>
        <v>-54.301000000000002</v>
      </c>
      <c r="E47" s="21">
        <f t="shared" si="36"/>
        <v>-77.022695035460998</v>
      </c>
      <c r="F47" s="21"/>
      <c r="G47" s="21">
        <f>[4]FP!U41</f>
        <v>2580.8186000000001</v>
      </c>
      <c r="H47" s="21">
        <f>[3]REG3!G47</f>
        <v>3274.4735000000001</v>
      </c>
      <c r="I47" s="21">
        <f t="shared" si="37"/>
        <v>-693.6549</v>
      </c>
      <c r="J47" s="21">
        <f t="shared" si="38"/>
        <v>-21.183707854102344</v>
      </c>
      <c r="K47" s="21"/>
      <c r="L47" s="21">
        <f>[5]FP!U41</f>
        <v>0</v>
      </c>
      <c r="M47" s="21">
        <f>[3]REG3!L47</f>
        <v>8.4</v>
      </c>
      <c r="N47" s="21">
        <f t="shared" si="39"/>
        <v>-8.4</v>
      </c>
      <c r="O47" s="21">
        <f t="shared" si="40"/>
        <v>-100</v>
      </c>
      <c r="P47" s="21"/>
      <c r="Q47" s="21">
        <f>[6]FP!U41</f>
        <v>1130.73074</v>
      </c>
      <c r="R47" s="21">
        <f>[3]REG3!Q47</f>
        <v>3304.5636500000001</v>
      </c>
      <c r="S47" s="21">
        <f t="shared" si="41"/>
        <v>-2173.8329100000001</v>
      </c>
      <c r="T47" s="21">
        <f t="shared" si="42"/>
        <v>-65.782751983003877</v>
      </c>
      <c r="U47" s="21"/>
      <c r="V47" s="21">
        <f>[7]FP!U41</f>
        <v>529.4</v>
      </c>
      <c r="W47" s="21">
        <f>[3]REG3!V47</f>
        <v>68.653990000000007</v>
      </c>
      <c r="X47" s="21">
        <f t="shared" si="43"/>
        <v>460.74600999999996</v>
      </c>
      <c r="Y47" s="21">
        <f>X47/W47*100</f>
        <v>671.11323027255935</v>
      </c>
      <c r="Z47" s="21"/>
      <c r="AA47" s="21">
        <f>[8]FP!U41</f>
        <v>1345.1565000000001</v>
      </c>
      <c r="AB47" s="21">
        <f>[3]REG3!AA47</f>
        <v>779.22649000000001</v>
      </c>
      <c r="AC47" s="21">
        <f t="shared" si="45"/>
        <v>565.93001000000004</v>
      </c>
      <c r="AD47" s="21">
        <f t="shared" si="46"/>
        <v>72.627152344371666</v>
      </c>
      <c r="AE47" s="21"/>
      <c r="AF47" s="21">
        <f>[9]FP!U41</f>
        <v>324.64999999999998</v>
      </c>
      <c r="AG47" s="21">
        <f>[3]REG3!AF47</f>
        <v>1213.2015200000001</v>
      </c>
      <c r="AH47" s="21">
        <f t="shared" si="47"/>
        <v>-888.5515200000001</v>
      </c>
      <c r="AI47" s="21">
        <f t="shared" si="48"/>
        <v>-73.240224756724672</v>
      </c>
      <c r="AJ47" s="21"/>
      <c r="AK47" s="21">
        <f>[10]FP!U41</f>
        <v>7949.3910900000001</v>
      </c>
      <c r="AL47" s="21">
        <f>[3]REG3!AK47</f>
        <v>1569.2726200000002</v>
      </c>
      <c r="AM47" s="21">
        <f t="shared" si="49"/>
        <v>6380.1184699999994</v>
      </c>
      <c r="AN47" s="21">
        <f t="shared" si="50"/>
        <v>406.56533407178148</v>
      </c>
      <c r="AO47" s="21"/>
      <c r="AP47" s="21">
        <f>[11]FP!U41</f>
        <v>21.097999999999999</v>
      </c>
      <c r="AQ47" s="21">
        <f>[3]REG3!AP47</f>
        <v>16.957360000000001</v>
      </c>
      <c r="AR47" s="21">
        <f t="shared" si="51"/>
        <v>4.1406399999999977</v>
      </c>
      <c r="AS47" s="21">
        <f t="shared" si="52"/>
        <v>24.41795185099566</v>
      </c>
      <c r="AT47" s="21"/>
      <c r="AU47" s="21">
        <f>[12]FP!U41</f>
        <v>9.7534299999999998</v>
      </c>
      <c r="AV47" s="21">
        <f>[3]REG3!AU47</f>
        <v>40.645129999999995</v>
      </c>
      <c r="AW47" s="21">
        <f t="shared" si="53"/>
        <v>-30.891699999999993</v>
      </c>
      <c r="AX47" s="21">
        <f t="shared" si="54"/>
        <v>-76.003447399479342</v>
      </c>
      <c r="AY47" s="21"/>
      <c r="AZ47" s="21">
        <f>[13]FP!U41</f>
        <v>1350.6628500000002</v>
      </c>
      <c r="BA47" s="21">
        <f>[3]REG3!AZ47</f>
        <v>1264.9362599999999</v>
      </c>
      <c r="BB47" s="21">
        <f t="shared" si="55"/>
        <v>85.726590000000215</v>
      </c>
      <c r="BC47" s="21">
        <f t="shared" si="56"/>
        <v>6.7771470160876106</v>
      </c>
      <c r="BD47" s="21"/>
      <c r="BE47" s="21">
        <f>[14]FP!U41</f>
        <v>114.33514</v>
      </c>
      <c r="BF47" s="21">
        <f>[3]REG3!BE47</f>
        <v>13.738940000000001</v>
      </c>
      <c r="BG47" s="21">
        <f t="shared" si="57"/>
        <v>100.5962</v>
      </c>
      <c r="BH47" s="21">
        <f t="shared" si="58"/>
        <v>732.19768046152024</v>
      </c>
      <c r="BI47" s="21"/>
      <c r="BJ47" s="21">
        <f>[15]FP!U41</f>
        <v>0</v>
      </c>
      <c r="BK47" s="21">
        <f>[3]REG3!BJ47</f>
        <v>5.1029999999999998</v>
      </c>
      <c r="BL47" s="21">
        <f t="shared" si="59"/>
        <v>-5.1029999999999998</v>
      </c>
      <c r="BM47" s="21">
        <f t="shared" si="60"/>
        <v>-100</v>
      </c>
      <c r="BN47" s="21"/>
      <c r="BO47" s="21">
        <f>[16]FP!U41</f>
        <v>3340.5475000000001</v>
      </c>
      <c r="BP47" s="21">
        <f>[3]REG3!BO47</f>
        <v>3743.8014700000003</v>
      </c>
      <c r="BQ47" s="21">
        <f t="shared" si="61"/>
        <v>-403.25397000000021</v>
      </c>
      <c r="BR47" s="21">
        <f t="shared" si="62"/>
        <v>-10.771243433482605</v>
      </c>
      <c r="BS47" s="21"/>
      <c r="BT47" s="21">
        <f t="shared" si="65"/>
        <v>18712.742849999999</v>
      </c>
      <c r="BU47" s="21">
        <f t="shared" si="65"/>
        <v>15373.47393</v>
      </c>
      <c r="BV47" s="21">
        <f t="shared" si="63"/>
        <v>3339.2689199999986</v>
      </c>
      <c r="BW47" s="21">
        <f t="shared" si="64"/>
        <v>21.720978194028774</v>
      </c>
    </row>
    <row r="48" spans="1:83" ht="15" customHeight="1" x14ac:dyDescent="0.2">
      <c r="A48" s="3" t="s">
        <v>54</v>
      </c>
      <c r="B48" s="21">
        <f>[2]FP!U42</f>
        <v>17179.995849999999</v>
      </c>
      <c r="C48" s="21">
        <f>[3]REG3!B48</f>
        <v>10950.376250000001</v>
      </c>
      <c r="D48" s="21">
        <f t="shared" si="35"/>
        <v>6229.6195999999982</v>
      </c>
      <c r="E48" s="21">
        <f t="shared" si="36"/>
        <v>56.889548429899818</v>
      </c>
      <c r="F48" s="21"/>
      <c r="G48" s="21">
        <f>[4]FP!U42</f>
        <v>64461.240789999996</v>
      </c>
      <c r="H48" s="21">
        <f>[3]REG3!G48</f>
        <v>41756.265930000009</v>
      </c>
      <c r="I48" s="21">
        <f t="shared" si="37"/>
        <v>22704.974859999988</v>
      </c>
      <c r="J48" s="21">
        <f t="shared" si="38"/>
        <v>54.375012598258884</v>
      </c>
      <c r="K48" s="21"/>
      <c r="L48" s="21">
        <f>[5]FP!U42</f>
        <v>87649.069439999992</v>
      </c>
      <c r="M48" s="21">
        <f>[3]REG3!L48</f>
        <v>63169.394820000001</v>
      </c>
      <c r="N48" s="21">
        <f t="shared" si="39"/>
        <v>24479.674619999991</v>
      </c>
      <c r="O48" s="21">
        <f t="shared" si="40"/>
        <v>38.752428592603053</v>
      </c>
      <c r="P48" s="21"/>
      <c r="Q48" s="21">
        <f>[6]FP!U42</f>
        <v>84831.497739999992</v>
      </c>
      <c r="R48" s="21">
        <f>[3]REG3!Q48</f>
        <v>56212.219530000002</v>
      </c>
      <c r="S48" s="21">
        <f t="shared" si="41"/>
        <v>28619.278209999989</v>
      </c>
      <c r="T48" s="21">
        <f t="shared" si="42"/>
        <v>50.912912618093856</v>
      </c>
      <c r="U48" s="21"/>
      <c r="V48" s="21">
        <f>[7]FP!U42</f>
        <v>138085.30468</v>
      </c>
      <c r="W48" s="21">
        <f>[3]REG3!V48</f>
        <v>85812.790699999998</v>
      </c>
      <c r="X48" s="21">
        <f t="shared" si="43"/>
        <v>52272.513980000003</v>
      </c>
      <c r="Y48" s="21">
        <f t="shared" si="44"/>
        <v>60.914595077957301</v>
      </c>
      <c r="Z48" s="21"/>
      <c r="AA48" s="21">
        <f>[8]FP!U42</f>
        <v>189192.76902999997</v>
      </c>
      <c r="AB48" s="21">
        <f>[3]REG3!AA48</f>
        <v>125403.54705000001</v>
      </c>
      <c r="AC48" s="21">
        <f t="shared" si="45"/>
        <v>63789.221979999958</v>
      </c>
      <c r="AD48" s="21">
        <f t="shared" si="46"/>
        <v>50.867159247550134</v>
      </c>
      <c r="AE48" s="21"/>
      <c r="AF48" s="21">
        <f>[9]FP!U42</f>
        <v>88389.418269999995</v>
      </c>
      <c r="AG48" s="21">
        <f>[3]REG3!AF48</f>
        <v>55731.602700000003</v>
      </c>
      <c r="AH48" s="21">
        <f t="shared" si="47"/>
        <v>32657.815569999992</v>
      </c>
      <c r="AI48" s="21">
        <f t="shared" si="48"/>
        <v>58.598378635897355</v>
      </c>
      <c r="AJ48" s="21"/>
      <c r="AK48" s="21">
        <f>[10]FP!U42</f>
        <v>229476.88073999999</v>
      </c>
      <c r="AL48" s="21">
        <f>[3]REG3!AK48</f>
        <v>146233.31967999999</v>
      </c>
      <c r="AM48" s="21">
        <f t="shared" si="49"/>
        <v>83243.561060000007</v>
      </c>
      <c r="AN48" s="21">
        <f t="shared" si="50"/>
        <v>56.925166741861943</v>
      </c>
      <c r="AO48" s="21"/>
      <c r="AP48" s="21">
        <f>[11]FP!U42</f>
        <v>23636.244899999998</v>
      </c>
      <c r="AQ48" s="21">
        <f>[3]REG3!AP48</f>
        <v>14230.3827</v>
      </c>
      <c r="AR48" s="21">
        <f t="shared" si="51"/>
        <v>9405.8621999999978</v>
      </c>
      <c r="AS48" s="21">
        <f t="shared" si="52"/>
        <v>66.097043194769441</v>
      </c>
      <c r="AT48" s="21"/>
      <c r="AU48" s="21">
        <f>[12]FP!U42</f>
        <v>27204.913979999998</v>
      </c>
      <c r="AV48" s="21">
        <f>[3]REG3!AU48</f>
        <v>19212.99929</v>
      </c>
      <c r="AW48" s="21">
        <f t="shared" si="53"/>
        <v>7991.9146899999978</v>
      </c>
      <c r="AX48" s="21">
        <f t="shared" si="54"/>
        <v>41.596392990862377</v>
      </c>
      <c r="AY48" s="21"/>
      <c r="AZ48" s="21">
        <f>[13]FP!U42</f>
        <v>94641.379119999998</v>
      </c>
      <c r="BA48" s="21">
        <f>[3]REG3!AZ48</f>
        <v>55136.25505</v>
      </c>
      <c r="BB48" s="21">
        <f t="shared" si="55"/>
        <v>39505.124069999998</v>
      </c>
      <c r="BC48" s="21">
        <f t="shared" si="56"/>
        <v>71.649995151420782</v>
      </c>
      <c r="BD48" s="21"/>
      <c r="BE48" s="21">
        <f>[14]FP!U42</f>
        <v>97039.714509999991</v>
      </c>
      <c r="BF48" s="21">
        <f>[3]REG3!BE48</f>
        <v>78877.561740000005</v>
      </c>
      <c r="BG48" s="21">
        <f t="shared" si="57"/>
        <v>18162.152769999986</v>
      </c>
      <c r="BH48" s="21">
        <f t="shared" si="58"/>
        <v>23.025753293271087</v>
      </c>
      <c r="BI48" s="21"/>
      <c r="BJ48" s="21">
        <f>[15]FP!U42</f>
        <v>44787.225050000001</v>
      </c>
      <c r="BK48" s="21">
        <f>[3]REG3!BJ48</f>
        <v>29583.558000000001</v>
      </c>
      <c r="BL48" s="21">
        <f t="shared" si="59"/>
        <v>15203.66705</v>
      </c>
      <c r="BM48" s="21">
        <f t="shared" si="60"/>
        <v>51.392287060265026</v>
      </c>
      <c r="BN48" s="21"/>
      <c r="BO48" s="21">
        <f>[16]FP!U42</f>
        <v>52703.643539999997</v>
      </c>
      <c r="BP48" s="21">
        <f>[3]REG3!BO48</f>
        <v>34635.432650000002</v>
      </c>
      <c r="BQ48" s="21">
        <f t="shared" si="61"/>
        <v>18068.210889999995</v>
      </c>
      <c r="BR48" s="21">
        <f t="shared" si="62"/>
        <v>52.166840450887207</v>
      </c>
      <c r="BS48" s="21"/>
      <c r="BT48" s="21">
        <f t="shared" si="65"/>
        <v>1239279.29764</v>
      </c>
      <c r="BU48" s="21">
        <f t="shared" si="65"/>
        <v>816945.70608999988</v>
      </c>
      <c r="BV48" s="21">
        <f t="shared" si="63"/>
        <v>422333.59155000013</v>
      </c>
      <c r="BW48" s="21">
        <f t="shared" si="64"/>
        <v>51.69665357216202</v>
      </c>
    </row>
    <row r="49" spans="1:86" ht="15" hidden="1" customHeight="1" x14ac:dyDescent="0.2">
      <c r="A49" s="3" t="s">
        <v>55</v>
      </c>
      <c r="B49" s="21">
        <f>+B14</f>
        <v>55072.770709999997</v>
      </c>
      <c r="C49" s="21">
        <v>47901.82</v>
      </c>
      <c r="D49" s="21">
        <f t="shared" si="35"/>
        <v>7170.9507099999973</v>
      </c>
      <c r="E49" s="21">
        <f t="shared" si="36"/>
        <v>14.970100739387348</v>
      </c>
      <c r="F49" s="21"/>
      <c r="G49" s="21">
        <f>+G14</f>
        <v>59161.533219999998</v>
      </c>
      <c r="H49" s="21">
        <v>47901.82</v>
      </c>
      <c r="I49" s="21">
        <f t="shared" si="37"/>
        <v>11259.713219999998</v>
      </c>
      <c r="J49" s="21">
        <f t="shared" si="38"/>
        <v>23.505815060889123</v>
      </c>
      <c r="K49" s="21"/>
      <c r="L49" s="21">
        <f>+L14</f>
        <v>83585.844270000001</v>
      </c>
      <c r="M49" s="21">
        <v>47901.82</v>
      </c>
      <c r="N49" s="21">
        <f t="shared" si="39"/>
        <v>35684.024270000002</v>
      </c>
      <c r="O49" s="21">
        <f t="shared" si="40"/>
        <v>74.494088679720321</v>
      </c>
      <c r="P49" s="21"/>
      <c r="Q49" s="21">
        <f>+Q14</f>
        <v>122107.01254999998</v>
      </c>
      <c r="R49" s="21">
        <v>47901.82</v>
      </c>
      <c r="S49" s="21">
        <f t="shared" si="41"/>
        <v>74205.192549999978</v>
      </c>
      <c r="T49" s="21">
        <f t="shared" si="42"/>
        <v>154.91100870488842</v>
      </c>
      <c r="U49" s="21"/>
      <c r="V49" s="21">
        <f>+V14</f>
        <v>138749.77572999999</v>
      </c>
      <c r="W49" s="21">
        <v>47901.82</v>
      </c>
      <c r="X49" s="21">
        <f t="shared" si="43"/>
        <v>90847.955729999987</v>
      </c>
      <c r="Y49" s="21">
        <f t="shared" si="44"/>
        <v>189.65449690638056</v>
      </c>
      <c r="Z49" s="21"/>
      <c r="AA49" s="21">
        <f>+AA14</f>
        <v>132068.62549999999</v>
      </c>
      <c r="AB49" s="21">
        <v>47901.82</v>
      </c>
      <c r="AC49" s="21">
        <f t="shared" si="45"/>
        <v>84166.805499999988</v>
      </c>
      <c r="AD49" s="21">
        <f t="shared" si="46"/>
        <v>175.70690529086366</v>
      </c>
      <c r="AE49" s="21"/>
      <c r="AF49" s="21">
        <f>+AF14</f>
        <v>39567.666130000005</v>
      </c>
      <c r="AG49" s="21">
        <v>47901.82</v>
      </c>
      <c r="AH49" s="21">
        <f t="shared" si="47"/>
        <v>-8334.1538699999946</v>
      </c>
      <c r="AI49" s="21">
        <f t="shared" si="48"/>
        <v>-17.398407555287033</v>
      </c>
      <c r="AJ49" s="21"/>
      <c r="AK49" s="21">
        <f>+AK14</f>
        <v>239083.12699999998</v>
      </c>
      <c r="AL49" s="21">
        <v>47901.82</v>
      </c>
      <c r="AM49" s="21">
        <f t="shared" si="49"/>
        <v>191181.30699999997</v>
      </c>
      <c r="AN49" s="21">
        <f t="shared" si="50"/>
        <v>399.11073733732871</v>
      </c>
      <c r="AO49" s="21"/>
      <c r="AP49" s="21">
        <f>+AP14</f>
        <v>18652.14372</v>
      </c>
      <c r="AQ49" s="21">
        <v>47901.82</v>
      </c>
      <c r="AR49" s="21">
        <f t="shared" si="51"/>
        <v>-29249.67628</v>
      </c>
      <c r="AS49" s="21">
        <f t="shared" si="52"/>
        <v>-61.061722247714179</v>
      </c>
      <c r="AT49" s="21"/>
      <c r="AU49" s="21">
        <f>+AU14</f>
        <v>18715.055970000001</v>
      </c>
      <c r="AV49" s="21">
        <v>47901.82</v>
      </c>
      <c r="AW49" s="21">
        <f t="shared" si="53"/>
        <v>-29186.764029999998</v>
      </c>
      <c r="AX49" s="21">
        <f t="shared" si="54"/>
        <v>-60.930386423730866</v>
      </c>
      <c r="AY49" s="21"/>
      <c r="AZ49" s="21">
        <f>+AZ14</f>
        <v>124813.21659999999</v>
      </c>
      <c r="BA49" s="21">
        <v>47901.82</v>
      </c>
      <c r="BB49" s="21">
        <f t="shared" si="55"/>
        <v>76911.396599999978</v>
      </c>
      <c r="BC49" s="21">
        <f t="shared" si="56"/>
        <v>160.5604893509265</v>
      </c>
      <c r="BD49" s="21"/>
      <c r="BE49" s="21">
        <f>+BE14</f>
        <v>102317.38182000001</v>
      </c>
      <c r="BF49" s="21">
        <v>47901.82</v>
      </c>
      <c r="BG49" s="21">
        <f t="shared" si="57"/>
        <v>54415.56182000001</v>
      </c>
      <c r="BH49" s="21">
        <f t="shared" si="58"/>
        <v>113.59810925764408</v>
      </c>
      <c r="BI49" s="21"/>
      <c r="BJ49" s="21">
        <f>+BJ14</f>
        <v>35555.543129999998</v>
      </c>
      <c r="BK49" s="21">
        <v>47901.82</v>
      </c>
      <c r="BL49" s="21">
        <f t="shared" si="59"/>
        <v>-12346.276870000002</v>
      </c>
      <c r="BM49" s="21">
        <f t="shared" si="60"/>
        <v>-25.774128978815419</v>
      </c>
      <c r="BN49" s="21"/>
      <c r="BO49" s="21">
        <f>+BO14</f>
        <v>42211.464200000002</v>
      </c>
      <c r="BP49" s="21">
        <v>47901.82</v>
      </c>
      <c r="BQ49" s="21">
        <f t="shared" si="61"/>
        <v>-5690.3557999999975</v>
      </c>
      <c r="BR49" s="21">
        <f t="shared" si="62"/>
        <v>-11.879205842283232</v>
      </c>
      <c r="BS49" s="21"/>
      <c r="BT49" s="21">
        <f t="shared" si="65"/>
        <v>1211661.1605499999</v>
      </c>
      <c r="BU49" s="21">
        <f t="shared" si="65"/>
        <v>670625.47999999986</v>
      </c>
      <c r="BV49" s="21">
        <f t="shared" si="63"/>
        <v>541035.68055000005</v>
      </c>
      <c r="BW49" s="21">
        <f t="shared" si="64"/>
        <v>80.676278591442752</v>
      </c>
    </row>
    <row r="50" spans="1:86" ht="15" customHeight="1" x14ac:dyDescent="0.2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</row>
    <row r="51" spans="1:86" ht="18" customHeight="1" x14ac:dyDescent="0.25">
      <c r="A51" s="4" t="s">
        <v>56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</row>
    <row r="52" spans="1:86" ht="15" customHeight="1" x14ac:dyDescent="0.2">
      <c r="A52" s="20" t="s">
        <v>57</v>
      </c>
      <c r="B52" s="21">
        <f>'[17]financial profile(mcso)'!X35</f>
        <v>289537.67413395608</v>
      </c>
      <c r="C52" s="21">
        <f>[3]REG3!B52</f>
        <v>259348.50612999999</v>
      </c>
      <c r="D52" s="21">
        <f>B52-C52</f>
        <v>30189.168003956089</v>
      </c>
      <c r="E52" s="21">
        <f>D52/C52*100</f>
        <v>11.640386310466576</v>
      </c>
      <c r="F52" s="21"/>
      <c r="G52" s="21">
        <f>'[17]financial profile(mcso)'!Z35</f>
        <v>272205.16544000001</v>
      </c>
      <c r="H52" s="21">
        <f>[3]REG3!G52</f>
        <v>271419.40344000002</v>
      </c>
      <c r="I52" s="21">
        <f>G52-H52</f>
        <v>785.76199999998789</v>
      </c>
      <c r="J52" s="21">
        <f>I52/H52*100</f>
        <v>0.28950104157667139</v>
      </c>
      <c r="K52" s="21"/>
      <c r="L52" s="21">
        <f>'[17]financial profile(mcso)'!AA35</f>
        <v>893946.7181682738</v>
      </c>
      <c r="M52" s="21">
        <f>[3]REG3!L52</f>
        <v>850900.08447999996</v>
      </c>
      <c r="N52" s="21">
        <f>L52-M52</f>
        <v>43046.63368827384</v>
      </c>
      <c r="O52" s="21">
        <f>N52/M52*100</f>
        <v>5.0589528046151733</v>
      </c>
      <c r="P52" s="21"/>
      <c r="Q52" s="21">
        <f>'[17]financial profile(mcso)'!AB35</f>
        <v>833907.42802999995</v>
      </c>
      <c r="R52" s="21">
        <f>[3]REG3!Q52</f>
        <v>774438.46402999992</v>
      </c>
      <c r="S52" s="21">
        <f>Q52-R52</f>
        <v>59468.964000000036</v>
      </c>
      <c r="T52" s="21">
        <f>S52/R52*100</f>
        <v>7.6789786099385093</v>
      </c>
      <c r="U52" s="21"/>
      <c r="V52" s="21">
        <f>'[17]financial profile(mcso)'!AC35</f>
        <v>366452.64130000002</v>
      </c>
      <c r="W52" s="21">
        <f>[3]REG3!V52</f>
        <v>366452.64130000002</v>
      </c>
      <c r="X52" s="21">
        <f>V52-W52</f>
        <v>0</v>
      </c>
      <c r="Y52" s="21">
        <f>X52/W52*100</f>
        <v>0</v>
      </c>
      <c r="Z52" s="21"/>
      <c r="AA52" s="21">
        <f>'[17]financial profile(mcso)'!AD35</f>
        <v>407826.14331999997</v>
      </c>
      <c r="AB52" s="21">
        <f>[3]REG3!AA52</f>
        <v>407826.14331999997</v>
      </c>
      <c r="AC52" s="21">
        <f>AA52-AB52</f>
        <v>0</v>
      </c>
      <c r="AD52" s="21">
        <f>AC52/AB52*100</f>
        <v>0</v>
      </c>
      <c r="AE52" s="21"/>
      <c r="AF52" s="21">
        <f>'[17]financial profile(mcso)'!AE35</f>
        <v>240935.77638999998</v>
      </c>
      <c r="AG52" s="21">
        <f>[3]REG3!AF52</f>
        <v>223258.50438999999</v>
      </c>
      <c r="AH52" s="21">
        <f>AF52-AG52</f>
        <v>17677.271999999997</v>
      </c>
      <c r="AI52" s="21">
        <f>AH52/AG52*100</f>
        <v>7.9178493326822554</v>
      </c>
      <c r="AJ52" s="21"/>
      <c r="AK52" s="21">
        <f>'[17]financial profile(mcso)'!Y35</f>
        <v>235140.93888999999</v>
      </c>
      <c r="AL52" s="21">
        <f>[3]REG3!AK52</f>
        <v>232195.30088999998</v>
      </c>
      <c r="AM52" s="21">
        <f>AK52-AL52</f>
        <v>2945.6380000000063</v>
      </c>
      <c r="AN52" s="21">
        <f>AM52/AL52*100</f>
        <v>1.2686036232040159</v>
      </c>
      <c r="AO52" s="21"/>
      <c r="AP52" s="21">
        <f>'[17]financial profile(mcso)'!AF35</f>
        <v>35149.365149999998</v>
      </c>
      <c r="AQ52" s="21">
        <f>[3]REG3!AP52</f>
        <v>35149.365149999998</v>
      </c>
      <c r="AR52" s="21">
        <f>AP52-AQ52</f>
        <v>0</v>
      </c>
      <c r="AS52" s="21">
        <f>AR52/AQ52*100</f>
        <v>0</v>
      </c>
      <c r="AT52" s="21"/>
      <c r="AU52" s="21">
        <f>'[17]financial profile(mcso)'!AG35</f>
        <v>0</v>
      </c>
      <c r="AV52" s="21">
        <f>[3]REG3!AU52</f>
        <v>0</v>
      </c>
      <c r="AW52" s="21">
        <f>AU52-AV52</f>
        <v>0</v>
      </c>
      <c r="AX52" s="21"/>
      <c r="AY52" s="21"/>
      <c r="AZ52" s="21">
        <f>'[17]financial profile(mcso)'!AH35</f>
        <v>492406.16147000005</v>
      </c>
      <c r="BA52" s="21">
        <f>[3]REG3!AZ52</f>
        <v>449936.43347000005</v>
      </c>
      <c r="BB52" s="21">
        <f>AZ52-BA52</f>
        <v>42469.728000000003</v>
      </c>
      <c r="BC52" s="21">
        <f>BB52/BA52*100</f>
        <v>9.4390506837743597</v>
      </c>
      <c r="BD52" s="21"/>
      <c r="BE52" s="21">
        <f>'[17]financial profile(mcso)'!AI35</f>
        <v>28005.19526</v>
      </c>
      <c r="BF52" s="21">
        <f>[3]REG3!BE52</f>
        <v>28005.19526</v>
      </c>
      <c r="BG52" s="21">
        <f>BE52-BF52</f>
        <v>0</v>
      </c>
      <c r="BH52" s="21">
        <f>BG52/BF52*100</f>
        <v>0</v>
      </c>
      <c r="BI52" s="21"/>
      <c r="BJ52" s="21">
        <f>'[17]financial profile(mcso)'!AJ35</f>
        <v>285839.23211916542</v>
      </c>
      <c r="BK52" s="21">
        <f>[3]REG3!BJ52</f>
        <v>274969.93212000001</v>
      </c>
      <c r="BL52" s="21">
        <f>BJ52-BK52</f>
        <v>10869.299999165407</v>
      </c>
      <c r="BM52" s="21">
        <f>BL52/BK52*100</f>
        <v>3.9529049286821367</v>
      </c>
      <c r="BN52" s="21"/>
      <c r="BO52" s="21">
        <f>'[17]financial profile(mcso)'!AK35</f>
        <v>116335.86171</v>
      </c>
      <c r="BP52" s="21">
        <f>[3]REG3!BO52</f>
        <v>116335.86171</v>
      </c>
      <c r="BQ52" s="21">
        <f>BO52-BP52</f>
        <v>0</v>
      </c>
      <c r="BR52" s="21">
        <f>BQ52/BP52*100</f>
        <v>0</v>
      </c>
      <c r="BS52" s="21"/>
      <c r="BT52" s="21">
        <f>+B52+G52+L52+Q52+V52+AA52+AF52+AK52+AP52+AU52+AZ52+BE52+BJ52+BO52</f>
        <v>4497688.3013813952</v>
      </c>
      <c r="BU52" s="21">
        <f>+C52+H52+M52+R52+W52+AB52+AG52+AL52+AQ52+AV52+BA52+BF52+BK52+BP52</f>
        <v>4290235.8356899992</v>
      </c>
      <c r="BV52" s="21">
        <f>BT52-BU52</f>
        <v>207452.46569139604</v>
      </c>
      <c r="BW52" s="21">
        <f>BV52/BU52*100</f>
        <v>4.8354559897528668</v>
      </c>
    </row>
    <row r="53" spans="1:86" ht="15" customHeight="1" x14ac:dyDescent="0.2">
      <c r="A53" s="20" t="s">
        <v>58</v>
      </c>
      <c r="B53" s="21">
        <f>'[17]financial profile(mcso)'!X36</f>
        <v>304757.13054395618</v>
      </c>
      <c r="C53" s="21">
        <f>[3]REG3!B53</f>
        <v>271774.68754000001</v>
      </c>
      <c r="D53" s="21">
        <f>B53-C53</f>
        <v>32982.44300395617</v>
      </c>
      <c r="E53" s="21">
        <f>D53/C53*100</f>
        <v>12.135951034476596</v>
      </c>
      <c r="F53" s="21"/>
      <c r="G53" s="21">
        <f>'[17]financial profile(mcso)'!Z36</f>
        <v>279178.09843999997</v>
      </c>
      <c r="H53" s="21">
        <f>[3]REG3!G53</f>
        <v>271419.40344000002</v>
      </c>
      <c r="I53" s="21">
        <f>G53-H53</f>
        <v>7758.6949999999488</v>
      </c>
      <c r="J53" s="21">
        <f>I53/H53*100</f>
        <v>2.8585631320625486</v>
      </c>
      <c r="K53" s="21"/>
      <c r="L53" s="21">
        <f>'[17]financial profile(mcso)'!AA36</f>
        <v>917158.10234999983</v>
      </c>
      <c r="M53" s="21">
        <f>[3]REG3!L53</f>
        <v>874111.44435000001</v>
      </c>
      <c r="N53" s="21">
        <f>L53-M53</f>
        <v>43046.657999999821</v>
      </c>
      <c r="O53" s="21">
        <f>N53/M53*100</f>
        <v>4.9246189691532809</v>
      </c>
      <c r="P53" s="21"/>
      <c r="Q53" s="21">
        <f>'[17]financial profile(mcso)'!AB36</f>
        <v>852122.34768000012</v>
      </c>
      <c r="R53" s="21">
        <f>[3]REG3!Q53</f>
        <v>792650.77501999994</v>
      </c>
      <c r="S53" s="21">
        <f>Q53-R53</f>
        <v>59471.57266000018</v>
      </c>
      <c r="T53" s="21">
        <f>S53/R53*100</f>
        <v>7.502871949945372</v>
      </c>
      <c r="U53" s="21"/>
      <c r="V53" s="21">
        <f>'[17]financial profile(mcso)'!AC36</f>
        <v>366452.64130000002</v>
      </c>
      <c r="W53" s="21">
        <f>[3]REG3!V53</f>
        <v>366452.64130000002</v>
      </c>
      <c r="X53" s="21">
        <f>V53-W53</f>
        <v>0</v>
      </c>
      <c r="Y53" s="21">
        <f>X53/W53*100</f>
        <v>0</v>
      </c>
      <c r="Z53" s="21"/>
      <c r="AA53" s="21">
        <f>'[17]financial profile(mcso)'!AD36</f>
        <v>407826.14908</v>
      </c>
      <c r="AB53" s="21">
        <f>[3]REG3!AA53</f>
        <v>407826.14908</v>
      </c>
      <c r="AC53" s="21">
        <f>AA53-AB53</f>
        <v>0</v>
      </c>
      <c r="AD53" s="21">
        <f>AC53/AB53*100</f>
        <v>0</v>
      </c>
      <c r="AE53" s="21"/>
      <c r="AF53" s="21">
        <f>'[17]financial profile(mcso)'!AE36</f>
        <v>249774.45651999998</v>
      </c>
      <c r="AG53" s="21">
        <f>[3]REG3!AF53</f>
        <v>232097.18451999998</v>
      </c>
      <c r="AH53" s="21">
        <f>AF53-AG53</f>
        <v>17677.271999999997</v>
      </c>
      <c r="AI53" s="21">
        <f>AH53/AG53*100</f>
        <v>7.6163233244549478</v>
      </c>
      <c r="AJ53" s="21"/>
      <c r="AK53" s="21">
        <f>'[17]financial profile(mcso)'!Y36</f>
        <v>238086.57689</v>
      </c>
      <c r="AL53" s="21">
        <f>[3]REG3!AK53</f>
        <v>232195.30088999998</v>
      </c>
      <c r="AM53" s="21">
        <f>AK53-AL53</f>
        <v>5891.2760000000126</v>
      </c>
      <c r="AN53" s="21">
        <f>AM53/AL53*100</f>
        <v>2.5372072464080317</v>
      </c>
      <c r="AO53" s="21"/>
      <c r="AP53" s="21">
        <f>'[17]financial profile(mcso)'!AF36</f>
        <v>35149.366030000005</v>
      </c>
      <c r="AQ53" s="21">
        <f>[3]REG3!AP53</f>
        <v>35149.366030000005</v>
      </c>
      <c r="AR53" s="21">
        <f>AP53-AQ53</f>
        <v>0</v>
      </c>
      <c r="AS53" s="21">
        <f>AR53/AQ53*100</f>
        <v>0</v>
      </c>
      <c r="AT53" s="21"/>
      <c r="AU53" s="21">
        <f>'[17]financial profile(mcso)'!AG36</f>
        <v>0</v>
      </c>
      <c r="AV53" s="21">
        <f>[3]REG3!AU53</f>
        <v>0</v>
      </c>
      <c r="AW53" s="21">
        <f>AU53-AV53</f>
        <v>0</v>
      </c>
      <c r="AX53" s="21"/>
      <c r="AY53" s="21"/>
      <c r="AZ53" s="21">
        <f>'[17]financial profile(mcso)'!AH36</f>
        <v>515441.45853</v>
      </c>
      <c r="BA53" s="21">
        <f>[3]REG3!AZ53</f>
        <v>470782.07052999997</v>
      </c>
      <c r="BB53" s="21">
        <f>AZ53-BA53</f>
        <v>44659.388000000035</v>
      </c>
      <c r="BC53" s="21">
        <f>BB53/BA53*100</f>
        <v>9.486212580212138</v>
      </c>
      <c r="BD53" s="21"/>
      <c r="BE53" s="21">
        <f>'[17]financial profile(mcso)'!AI36</f>
        <v>28005.19526</v>
      </c>
      <c r="BF53" s="21">
        <f>[3]REG3!BE53</f>
        <v>28005.19526</v>
      </c>
      <c r="BG53" s="21">
        <f>BE53-BF53</f>
        <v>0</v>
      </c>
      <c r="BH53" s="21">
        <f>BG53/BF53*100</f>
        <v>0</v>
      </c>
      <c r="BI53" s="21"/>
      <c r="BJ53" s="21">
        <f>'[17]financial profile(mcso)'!AJ36</f>
        <v>291273.88299999997</v>
      </c>
      <c r="BK53" s="21">
        <f>[3]REG3!BJ53</f>
        <v>280404.58299999998</v>
      </c>
      <c r="BL53" s="21">
        <f>BJ53-BK53</f>
        <v>10869.299999999988</v>
      </c>
      <c r="BM53" s="21">
        <f>BL53/BK53*100</f>
        <v>3.876291850764789</v>
      </c>
      <c r="BN53" s="21"/>
      <c r="BO53" s="21">
        <f>'[17]financial profile(mcso)'!AK36</f>
        <v>116335.86817999999</v>
      </c>
      <c r="BP53" s="21">
        <f>[3]REG3!BO53</f>
        <v>116335.86817999999</v>
      </c>
      <c r="BQ53" s="21">
        <f>BO53-BP53</f>
        <v>0</v>
      </c>
      <c r="BR53" s="21">
        <f>BQ53/BP53*100</f>
        <v>0</v>
      </c>
      <c r="BS53" s="21"/>
      <c r="BT53" s="21">
        <f>+B53+G53+L53+Q53+V53+AA53+AF53+AK53+AP53+AU53+AZ53+BE53+BJ53+BO53</f>
        <v>4601561.2738039568</v>
      </c>
      <c r="BU53" s="21">
        <f>+C53+H53+M53+R53+W53+AB53+AG53+AL53+AQ53+AV53+BA53+BF53+BK53+BP53</f>
        <v>4379204.6691400008</v>
      </c>
      <c r="BV53" s="21">
        <f>BT53-BU53</f>
        <v>222356.60466395598</v>
      </c>
      <c r="BW53" s="21">
        <f>BV53/BU53*100</f>
        <v>5.0775568045697872</v>
      </c>
    </row>
    <row r="54" spans="1:86" ht="15" customHeight="1" x14ac:dyDescent="0.2">
      <c r="A54" s="20" t="s">
        <v>59</v>
      </c>
      <c r="B54" s="33">
        <f>'[17]financial profile(mcso)'!X37</f>
        <v>-2.0165453264561779</v>
      </c>
      <c r="C54" s="33">
        <f>[3]REG3!B54</f>
        <v>-1.6464423809228552</v>
      </c>
      <c r="D54" s="33">
        <f>B54-C54</f>
        <v>-0.37010294553332268</v>
      </c>
      <c r="E54" s="21">
        <f>D54/C54*100</f>
        <v>22.478949146454461</v>
      </c>
      <c r="F54" s="21"/>
      <c r="G54" s="21">
        <f>'[17]financial profile(mcso)'!Z37</f>
        <v>0</v>
      </c>
      <c r="H54" s="21">
        <f>[3]REG3!G54</f>
        <v>0</v>
      </c>
      <c r="I54" s="21">
        <f>G54-H54</f>
        <v>0</v>
      </c>
      <c r="J54" s="21"/>
      <c r="K54" s="21"/>
      <c r="L54" s="33">
        <f>'[17]financial profile(mcso)'!AA37</f>
        <v>-2.3805839807560618</v>
      </c>
      <c r="M54" s="33">
        <f>[3]REG3!L54</f>
        <v>-2.0000032630627453</v>
      </c>
      <c r="N54" s="33">
        <f>L54-M54</f>
        <v>-0.38058071769331647</v>
      </c>
      <c r="O54" s="21">
        <f>N54/M54*100</f>
        <v>19.029004838247442</v>
      </c>
      <c r="P54" s="21"/>
      <c r="Q54" s="33">
        <f>'[17]financial profile(mcso)'!AB37</f>
        <v>-1.2251714793619186</v>
      </c>
      <c r="R54" s="33">
        <f>[3]REG3!Q54</f>
        <v>-1.2249960157368827</v>
      </c>
      <c r="S54" s="33">
        <f>Q54-R54</f>
        <v>-1.7546362503595425E-4</v>
      </c>
      <c r="T54" s="21">
        <f>S54/R54*100</f>
        <v>1.4323607814381835E-2</v>
      </c>
      <c r="U54" s="21"/>
      <c r="V54" s="33">
        <f>'[17]financial profile(mcso)'!AC37</f>
        <v>0</v>
      </c>
      <c r="W54" s="33">
        <f>[3]REG3!V54</f>
        <v>0</v>
      </c>
      <c r="X54" s="33">
        <f>V54-W54</f>
        <v>0</v>
      </c>
      <c r="Y54" s="21"/>
      <c r="Z54" s="21"/>
      <c r="AA54" s="21">
        <f>'[17]financial profile(mcso)'!AD37</f>
        <v>0</v>
      </c>
      <c r="AB54" s="21">
        <f>[3]REG3!AA54</f>
        <v>0</v>
      </c>
      <c r="AC54" s="21">
        <f>AA54-AB54</f>
        <v>0</v>
      </c>
      <c r="AD54" s="21"/>
      <c r="AE54" s="21"/>
      <c r="AF54" s="33">
        <f>'[17]financial profile(mcso)'!AE37</f>
        <v>-2.0000099857036751</v>
      </c>
      <c r="AG54" s="33">
        <f>[3]REG3!AF54</f>
        <v>-2.0000099857036751</v>
      </c>
      <c r="AH54" s="33">
        <f>AF54-AG54</f>
        <v>0</v>
      </c>
      <c r="AI54" s="21">
        <f>AH54/AG54*100</f>
        <v>0</v>
      </c>
      <c r="AJ54" s="21"/>
      <c r="AK54" s="33">
        <f>'[17]financial profile(mcso)'!Y37</f>
        <v>0</v>
      </c>
      <c r="AL54" s="33">
        <f>[3]REG3!AK54</f>
        <v>0</v>
      </c>
      <c r="AM54" s="33">
        <f>AK54-AL54</f>
        <v>0</v>
      </c>
      <c r="AN54" s="21"/>
      <c r="AO54" s="21"/>
      <c r="AP54" s="21">
        <f>'[17]financial profile(mcso)'!AF37</f>
        <v>0</v>
      </c>
      <c r="AQ54" s="21">
        <f>[3]REG3!AP54</f>
        <v>0</v>
      </c>
      <c r="AR54" s="21">
        <f>AP54-AQ54</f>
        <v>0</v>
      </c>
      <c r="AS54" s="21"/>
      <c r="AT54" s="21"/>
      <c r="AU54" s="21">
        <f>'[17]financial profile(mcso)'!AG37</f>
        <v>0</v>
      </c>
      <c r="AV54" s="21">
        <f>[3]REG3!AU54</f>
        <v>0</v>
      </c>
      <c r="AW54" s="21">
        <f>AU54-AV54</f>
        <v>0</v>
      </c>
      <c r="AX54" s="21"/>
      <c r="AY54" s="21"/>
      <c r="AZ54" s="33">
        <f>'[17]financial profile(mcso)'!AH37</f>
        <v>-2.0631986322786111</v>
      </c>
      <c r="BA54" s="33">
        <f>[3]REG3!AZ54</f>
        <v>-2.0700696989885836</v>
      </c>
      <c r="BB54" s="33">
        <f>AZ54-BA54</f>
        <v>6.8710667099725065E-3</v>
      </c>
      <c r="BC54" s="21">
        <f>BB54/BA54*100</f>
        <v>-0.33192441362383324</v>
      </c>
      <c r="BD54" s="21"/>
      <c r="BE54" s="21">
        <f>'[17]financial profile(mcso)'!AI37</f>
        <v>0</v>
      </c>
      <c r="BF54" s="21">
        <f>[3]REG3!BE54</f>
        <v>0</v>
      </c>
      <c r="BG54" s="21">
        <f>BE54-BF54</f>
        <v>0</v>
      </c>
      <c r="BH54" s="21"/>
      <c r="BI54" s="21"/>
      <c r="BJ54" s="33">
        <f>'[17]financial profile(mcso)'!AJ37</f>
        <v>-2.000000324155025</v>
      </c>
      <c r="BK54" s="33">
        <f>[3]REG3!BJ54</f>
        <v>-2.0000003238478916</v>
      </c>
      <c r="BL54" s="33">
        <f>BJ54-BK54</f>
        <v>-3.0713342979993286E-10</v>
      </c>
      <c r="BM54" s="21">
        <f>BL54/BK54*100</f>
        <v>1.5356669003384205E-8</v>
      </c>
      <c r="BN54" s="21"/>
      <c r="BO54" s="21">
        <f>'[17]financial profile(mcso)'!AK37</f>
        <v>0</v>
      </c>
      <c r="BP54" s="21">
        <f>[3]REG3!BO54</f>
        <v>0</v>
      </c>
      <c r="BQ54" s="21">
        <f>BO54-BP54</f>
        <v>0</v>
      </c>
      <c r="BR54" s="21"/>
      <c r="BS54" s="21"/>
      <c r="BT54" s="33">
        <f>+'[17]financial profile(mcso)'!$I$49</f>
        <v>-1.9700935277851992</v>
      </c>
      <c r="BU54" s="33">
        <f>[3]REG3!$BT$54</f>
        <v>-1.7367616104240913</v>
      </c>
      <c r="BV54" s="33">
        <f>BT54-BU54</f>
        <v>-0.23333191736110792</v>
      </c>
      <c r="BW54" s="21">
        <f>BV54/BU54*100</f>
        <v>13.434884555292061</v>
      </c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</row>
    <row r="55" spans="1:86" ht="18" customHeight="1" x14ac:dyDescent="0.2">
      <c r="A55" s="20" t="s">
        <v>60</v>
      </c>
      <c r="B55" s="21">
        <f>'[17]financial profile(mcso)'!X38</f>
        <v>-15219.456410000101</v>
      </c>
      <c r="C55" s="21">
        <f>[3]REG3!B55</f>
        <v>-12426.181410000019</v>
      </c>
      <c r="D55" s="21">
        <f>B55-C55</f>
        <v>-2793.2750000000815</v>
      </c>
      <c r="E55" s="21">
        <f>D55/C55*100</f>
        <v>22.478949146454454</v>
      </c>
      <c r="F55" s="21"/>
      <c r="G55" s="21">
        <f>'[17]financial profile(mcso)'!Z38</f>
        <v>-6972.9329999999609</v>
      </c>
      <c r="H55" s="21">
        <f>[3]REG3!G55</f>
        <v>0</v>
      </c>
      <c r="I55" s="21">
        <f>G55-H55</f>
        <v>-6972.9329999999609</v>
      </c>
      <c r="J55" s="21"/>
      <c r="K55" s="21"/>
      <c r="L55" s="21">
        <f>'[17]financial profile(mcso)'!AA38</f>
        <v>-23211.384181726025</v>
      </c>
      <c r="M55" s="21">
        <f>[3]REG3!L55</f>
        <v>-23211.359870000044</v>
      </c>
      <c r="N55" s="21">
        <f>L55-M55</f>
        <v>-2.4311725981533527E-2</v>
      </c>
      <c r="O55" s="21">
        <f>N55/M55*100</f>
        <v>1.0474063612686336E-4</v>
      </c>
      <c r="P55" s="21"/>
      <c r="Q55" s="21">
        <f>'[17]financial profile(mcso)'!AB38</f>
        <v>-18214.919650000171</v>
      </c>
      <c r="R55" s="21">
        <f>[3]REG3!Q55</f>
        <v>-18212.310990000027</v>
      </c>
      <c r="S55" s="21">
        <f>Q55-R55</f>
        <v>-2.6086600001435727</v>
      </c>
      <c r="T55" s="21">
        <f>S55/R55*100</f>
        <v>1.4323607814384069E-2</v>
      </c>
      <c r="U55" s="21"/>
      <c r="V55" s="21">
        <f>'[17]financial profile(mcso)'!AC38</f>
        <v>0</v>
      </c>
      <c r="W55" s="21">
        <f>[3]REG3!V55</f>
        <v>0</v>
      </c>
      <c r="X55" s="21">
        <f>V55-W55</f>
        <v>0</v>
      </c>
      <c r="Y55" s="21"/>
      <c r="Z55" s="21"/>
      <c r="AA55" s="21">
        <f>'[17]financial profile(mcso)'!AD38</f>
        <v>-5.7600000291131437E-3</v>
      </c>
      <c r="AB55" s="21">
        <f>[3]REG3!AA55</f>
        <v>-5.7600000291131437E-3</v>
      </c>
      <c r="AC55" s="21">
        <f>AA55-AB55</f>
        <v>0</v>
      </c>
      <c r="AD55" s="21">
        <f>AC55/AB55*100</f>
        <v>0</v>
      </c>
      <c r="AE55" s="21"/>
      <c r="AF55" s="21">
        <f>'[17]financial profile(mcso)'!AE38</f>
        <v>-8838.6801299999934</v>
      </c>
      <c r="AG55" s="21">
        <f>[3]REG3!AF55</f>
        <v>-8838.6801299999934</v>
      </c>
      <c r="AH55" s="21">
        <f>AF55-AG55</f>
        <v>0</v>
      </c>
      <c r="AI55" s="21">
        <f>AH55/AG55*100</f>
        <v>0</v>
      </c>
      <c r="AJ55" s="21"/>
      <c r="AK55" s="21">
        <f>'[17]financial profile(mcso)'!Y38</f>
        <v>-2945.6380000000063</v>
      </c>
      <c r="AL55" s="21">
        <f>[3]REG3!AK55</f>
        <v>0</v>
      </c>
      <c r="AM55" s="21">
        <f>AK55-AL55</f>
        <v>-2945.6380000000063</v>
      </c>
      <c r="AN55" s="21"/>
      <c r="AO55" s="21"/>
      <c r="AP55" s="21">
        <f>'[17]financial profile(mcso)'!AF38</f>
        <v>-8.800000068731606E-4</v>
      </c>
      <c r="AQ55" s="21">
        <f>[3]REG3!AP55</f>
        <v>-8.800000068731606E-4</v>
      </c>
      <c r="AR55" s="21">
        <f>AP55-AQ55</f>
        <v>0</v>
      </c>
      <c r="AS55" s="21"/>
      <c r="AT55" s="21"/>
      <c r="AU55" s="21">
        <f>'[17]financial profile(mcso)'!AG38</f>
        <v>0</v>
      </c>
      <c r="AV55" s="21">
        <f>[3]REG3!AU55</f>
        <v>0</v>
      </c>
      <c r="AW55" s="21">
        <f>AU55-AV55</f>
        <v>0</v>
      </c>
      <c r="AX55" s="21"/>
      <c r="AY55" s="21"/>
      <c r="AZ55" s="21">
        <f>'[17]financial profile(mcso)'!AH38</f>
        <v>-23035.297059999953</v>
      </c>
      <c r="BA55" s="21">
        <f>[3]REG3!AZ55</f>
        <v>-20845.637059999921</v>
      </c>
      <c r="BB55" s="21">
        <f>AZ55-BA55</f>
        <v>-2189.6600000000326</v>
      </c>
      <c r="BC55" s="21">
        <f>BB55/BA55*100</f>
        <v>10.504164462316705</v>
      </c>
      <c r="BD55" s="21"/>
      <c r="BE55" s="21">
        <f>'[17]financial profile(mcso)'!AI38</f>
        <v>0</v>
      </c>
      <c r="BF55" s="21">
        <f>[3]REG3!BE55</f>
        <v>0</v>
      </c>
      <c r="BG55" s="21">
        <f>BE55-BF55</f>
        <v>0</v>
      </c>
      <c r="BH55" s="21"/>
      <c r="BI55" s="21"/>
      <c r="BJ55" s="21">
        <f>'[17]financial profile(mcso)'!AJ38</f>
        <v>-5434.6508808345534</v>
      </c>
      <c r="BK55" s="21">
        <f>[3]REG3!BJ55</f>
        <v>-5434.6508799999719</v>
      </c>
      <c r="BL55" s="21">
        <f>BJ55-BK55</f>
        <v>-8.3458144217729568E-7</v>
      </c>
      <c r="BM55" s="21">
        <f>BL55/BK55*100</f>
        <v>1.5356670752276547E-8</v>
      </c>
      <c r="BN55" s="21"/>
      <c r="BO55" s="21">
        <f>'[17]financial profile(mcso)'!AK38</f>
        <v>-6.469999992987141E-3</v>
      </c>
      <c r="BP55" s="21">
        <f>[3]REG3!BO55</f>
        <v>-6.469999992987141E-3</v>
      </c>
      <c r="BQ55" s="21">
        <f>BO55-BP55</f>
        <v>0</v>
      </c>
      <c r="BR55" s="21">
        <f>BQ55/BP55*100</f>
        <v>0</v>
      </c>
      <c r="BS55" s="21"/>
      <c r="BT55" s="21">
        <f>+B55+G55+L55+Q55+V55+AA55+AF55+AK55+AP55+AU55+AZ55+BE55+BJ55+BO55</f>
        <v>-103872.97242256079</v>
      </c>
      <c r="BU55" s="21">
        <f>+C55+H55+M55+R55+W55+AB55+AG55+AL55+AQ55+AV55+BA55+BF55+BK55+BP55</f>
        <v>-88968.833450000006</v>
      </c>
      <c r="BV55" s="21">
        <f>BT55-BU55</f>
        <v>-14904.138972560788</v>
      </c>
      <c r="BW55" s="21">
        <f>BV55/BU55*100</f>
        <v>16.752089911279811</v>
      </c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</row>
    <row r="56" spans="1:86" ht="18" customHeight="1" x14ac:dyDescent="0.2">
      <c r="A56" s="20" t="s">
        <v>61</v>
      </c>
      <c r="B56" s="21">
        <f>'[17]financial profile(mcso)'!X39</f>
        <v>62333.621849999996</v>
      </c>
      <c r="C56" s="21">
        <f>[3]REG3!B56</f>
        <v>89989.820849999989</v>
      </c>
      <c r="D56" s="21">
        <f>B56-C56</f>
        <v>-27656.198999999993</v>
      </c>
      <c r="E56" s="21">
        <f>D56/C56*100</f>
        <v>-30.732585906687021</v>
      </c>
      <c r="F56" s="21"/>
      <c r="G56" s="21">
        <f>'[17]financial profile(mcso)'!Z39</f>
        <v>60378.067000000003</v>
      </c>
      <c r="H56" s="21">
        <f>[3]REG3!G56</f>
        <v>0</v>
      </c>
      <c r="I56" s="21">
        <f>G56-H56</f>
        <v>60378.067000000003</v>
      </c>
      <c r="J56" s="21"/>
      <c r="K56" s="21"/>
      <c r="L56" s="21">
        <f>'[17]financial profile(mcso)'!AA39</f>
        <v>97860.509189999997</v>
      </c>
      <c r="M56" s="21">
        <f>[3]REG3!L56</f>
        <v>130805.25219</v>
      </c>
      <c r="N56" s="21">
        <f>L56-M56</f>
        <v>-32944.743000000002</v>
      </c>
      <c r="O56" s="21">
        <f>N56/M56*100</f>
        <v>-25.186101053607857</v>
      </c>
      <c r="P56" s="21"/>
      <c r="Q56" s="21">
        <f>'[17]financial profile(mcso)'!AB39</f>
        <v>204387.78522000002</v>
      </c>
      <c r="R56" s="21">
        <f>[3]REG3!Q56</f>
        <v>246323.82887999999</v>
      </c>
      <c r="S56" s="21">
        <f>Q56-R56</f>
        <v>-41936.043659999967</v>
      </c>
      <c r="T56" s="21">
        <f>S56/R56*100</f>
        <v>-17.024761205879795</v>
      </c>
      <c r="U56" s="21"/>
      <c r="V56" s="21">
        <f>'[17]financial profile(mcso)'!AC39</f>
        <v>4.6000000000000001E-4</v>
      </c>
      <c r="W56" s="21">
        <f>[3]REG3!V56</f>
        <v>4.6000000000000001E-4</v>
      </c>
      <c r="X56" s="21">
        <f>V56-W56</f>
        <v>0</v>
      </c>
      <c r="Y56" s="21">
        <f>X56/W56*100</f>
        <v>0</v>
      </c>
      <c r="Z56" s="21"/>
      <c r="AA56" s="21">
        <f>'[17]financial profile(mcso)'!AD39</f>
        <v>-5.7599999999999995E-3</v>
      </c>
      <c r="AB56" s="21">
        <f>[3]REG3!AA56</f>
        <v>-5.7599999999999995E-3</v>
      </c>
      <c r="AC56" s="21">
        <f>AA56-AB56</f>
        <v>0</v>
      </c>
      <c r="AD56" s="21">
        <f>AC56/AB56*100</f>
        <v>0</v>
      </c>
      <c r="AE56" s="21"/>
      <c r="AF56" s="21">
        <f>'[17]financial profile(mcso)'!AE39</f>
        <v>97294.930630000017</v>
      </c>
      <c r="AG56" s="21">
        <f>[3]REG3!AF56</f>
        <v>108192.48462999999</v>
      </c>
      <c r="AH56" s="21">
        <f>AF56-AG56</f>
        <v>-10897.553999999975</v>
      </c>
      <c r="AI56" s="21">
        <f>AH56/AG56*100</f>
        <v>-10.072376133395741</v>
      </c>
      <c r="AJ56" s="21"/>
      <c r="AK56" s="21">
        <f>'[17]financial profile(mcso)'!Y39</f>
        <v>53839.682000000001</v>
      </c>
      <c r="AL56" s="21">
        <f>[3]REG3!AK56</f>
        <v>0</v>
      </c>
      <c r="AM56" s="21">
        <f>AK56-AL56</f>
        <v>53839.682000000001</v>
      </c>
      <c r="AN56" s="21"/>
      <c r="AO56" s="21"/>
      <c r="AP56" s="21">
        <f>'[17]financial profile(mcso)'!AF39</f>
        <v>-8.8000000000000003E-4</v>
      </c>
      <c r="AQ56" s="21">
        <f>[3]REG3!AP56</f>
        <v>-8.8000000000000003E-4</v>
      </c>
      <c r="AR56" s="21">
        <f>AP56-AQ56</f>
        <v>0</v>
      </c>
      <c r="AS56" s="21">
        <f>AR56/AQ56*100</f>
        <v>0</v>
      </c>
      <c r="AT56" s="21"/>
      <c r="AU56" s="21">
        <f>'[17]financial profile(mcso)'!AG39</f>
        <v>0</v>
      </c>
      <c r="AV56" s="21">
        <f>[3]REG3!AU56</f>
        <v>0</v>
      </c>
      <c r="AW56" s="21">
        <f>AU56-AV56</f>
        <v>0</v>
      </c>
      <c r="AX56" s="21"/>
      <c r="AY56" s="21"/>
      <c r="AZ56" s="21">
        <f>'[17]financial profile(mcso)'!AH39</f>
        <v>173552.03537</v>
      </c>
      <c r="BA56" s="21">
        <f>[3]REG3!AZ56</f>
        <v>182898.00737000001</v>
      </c>
      <c r="BB56" s="21">
        <f>AZ56-BA56</f>
        <v>-9345.9720000000088</v>
      </c>
      <c r="BC56" s="21">
        <f>BB56/BA56*100</f>
        <v>-5.109936480113336</v>
      </c>
      <c r="BD56" s="21"/>
      <c r="BE56" s="21">
        <f>'[17]financial profile(mcso)'!AI39</f>
        <v>0</v>
      </c>
      <c r="BF56" s="21">
        <f>[3]REG3!BE56</f>
        <v>0</v>
      </c>
      <c r="BG56" s="21">
        <f>BE56-BF56</f>
        <v>0</v>
      </c>
      <c r="BH56" s="21"/>
      <c r="BI56" s="21"/>
      <c r="BJ56" s="21">
        <f>'[17]financial profile(mcso)'!AJ39</f>
        <v>28244.360999999997</v>
      </c>
      <c r="BK56" s="21">
        <f>[3]REG3!BJ56</f>
        <v>36659.154000000002</v>
      </c>
      <c r="BL56" s="21">
        <f>BJ56-BK56</f>
        <v>-8414.7930000000051</v>
      </c>
      <c r="BM56" s="21">
        <f>BL56/BK56*100</f>
        <v>-22.954138548860143</v>
      </c>
      <c r="BN56" s="21"/>
      <c r="BO56" s="21">
        <f>'[17]financial profile(mcso)'!AK39</f>
        <v>-6.4700000000000001E-3</v>
      </c>
      <c r="BP56" s="21">
        <f>[3]REG3!BO56</f>
        <v>-6.4700000000000001E-3</v>
      </c>
      <c r="BQ56" s="21">
        <f>BO56-BP56</f>
        <v>0</v>
      </c>
      <c r="BR56" s="21">
        <f>BQ56/BP56*100</f>
        <v>0</v>
      </c>
      <c r="BS56" s="21"/>
      <c r="BT56" s="21">
        <f>+B56+G56+L56+Q56+V56+AA56+AF56+AK56+AP56+AU56+AZ56+BE56+BJ56+BO56</f>
        <v>777890.97961000015</v>
      </c>
      <c r="BU56" s="21">
        <f>+C56+H56+M56+R56+W56+AB56+AG56+AL56+AQ56+AV56+BA56+BF56+BK56+BP56</f>
        <v>794868.53526999999</v>
      </c>
      <c r="BV56" s="21">
        <f>BT56-BU56</f>
        <v>-16977.555659999838</v>
      </c>
      <c r="BW56" s="21">
        <f>BV56/BU56*100</f>
        <v>-2.135894793499773</v>
      </c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</row>
    <row r="57" spans="1:86" s="13" customFormat="1" ht="14.25" customHeight="1" x14ac:dyDescent="0.2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</row>
    <row r="58" spans="1:86" s="13" customFormat="1" ht="18" customHeight="1" x14ac:dyDescent="0.25">
      <c r="A58" s="1" t="s">
        <v>62</v>
      </c>
      <c r="B58" s="35"/>
      <c r="C58" s="35"/>
      <c r="D58" s="34"/>
      <c r="E58" s="34"/>
      <c r="F58" s="34"/>
      <c r="G58" s="35"/>
      <c r="H58" s="35"/>
      <c r="I58" s="34"/>
      <c r="J58" s="34"/>
      <c r="K58" s="34"/>
      <c r="L58" s="35"/>
      <c r="M58" s="35"/>
      <c r="N58" s="34"/>
      <c r="O58" s="34"/>
      <c r="P58" s="34"/>
      <c r="Q58" s="35"/>
      <c r="R58" s="35"/>
      <c r="S58" s="34"/>
      <c r="T58" s="34"/>
      <c r="U58" s="34"/>
      <c r="V58" s="35"/>
      <c r="W58" s="35"/>
      <c r="X58" s="34"/>
      <c r="Y58" s="34"/>
      <c r="Z58" s="34"/>
      <c r="AA58" s="35"/>
      <c r="AB58" s="35"/>
      <c r="AC58" s="34"/>
      <c r="AD58" s="34"/>
      <c r="AE58" s="34"/>
      <c r="AF58" s="35"/>
      <c r="AG58" s="35"/>
      <c r="AH58" s="34"/>
      <c r="AI58" s="34"/>
      <c r="AJ58" s="34"/>
      <c r="AK58" s="35"/>
      <c r="AL58" s="35"/>
      <c r="AM58" s="34"/>
      <c r="AN58" s="34"/>
      <c r="AO58" s="34"/>
      <c r="AP58" s="35"/>
      <c r="AQ58" s="35"/>
      <c r="AR58" s="34"/>
      <c r="AS58" s="34"/>
      <c r="AT58" s="34"/>
      <c r="AU58" s="35"/>
      <c r="AV58" s="35"/>
      <c r="AW58" s="34"/>
      <c r="AX58" s="34"/>
      <c r="AY58" s="34"/>
      <c r="AZ58" s="35"/>
      <c r="BA58" s="35"/>
      <c r="BB58" s="34"/>
      <c r="BC58" s="34"/>
      <c r="BD58" s="34"/>
      <c r="BE58" s="35"/>
      <c r="BF58" s="35"/>
      <c r="BG58" s="34"/>
      <c r="BH58" s="34"/>
      <c r="BI58" s="34"/>
      <c r="BJ58" s="35"/>
      <c r="BK58" s="35"/>
      <c r="BL58" s="34"/>
      <c r="BM58" s="34"/>
      <c r="BN58" s="34"/>
      <c r="BO58" s="35"/>
      <c r="BP58" s="35"/>
      <c r="BQ58" s="34"/>
      <c r="BR58" s="34"/>
      <c r="BS58" s="34"/>
      <c r="BT58" s="34"/>
      <c r="BU58" s="34"/>
      <c r="BV58" s="34"/>
      <c r="BW58" s="34"/>
    </row>
    <row r="59" spans="1:86" s="13" customFormat="1" ht="12" customHeight="1" x14ac:dyDescent="0.2">
      <c r="B59" s="35"/>
      <c r="C59" s="35"/>
      <c r="D59" s="34"/>
      <c r="E59" s="34"/>
      <c r="F59" s="34"/>
      <c r="G59" s="35"/>
      <c r="H59" s="35"/>
      <c r="I59" s="34"/>
      <c r="J59" s="34"/>
      <c r="K59" s="34"/>
      <c r="L59" s="35"/>
      <c r="M59" s="35"/>
      <c r="N59" s="34"/>
      <c r="O59" s="34"/>
      <c r="P59" s="34"/>
      <c r="Q59" s="35"/>
      <c r="R59" s="35"/>
      <c r="S59" s="34"/>
      <c r="T59" s="34"/>
      <c r="U59" s="34"/>
      <c r="V59" s="35"/>
      <c r="W59" s="35"/>
      <c r="X59" s="34"/>
      <c r="Y59" s="34"/>
      <c r="Z59" s="34"/>
      <c r="AA59" s="35"/>
      <c r="AB59" s="35"/>
      <c r="AC59" s="34"/>
      <c r="AD59" s="34"/>
      <c r="AE59" s="34"/>
      <c r="AF59" s="35"/>
      <c r="AG59" s="35"/>
      <c r="AH59" s="34"/>
      <c r="AI59" s="34"/>
      <c r="AJ59" s="34"/>
      <c r="AK59" s="35"/>
      <c r="AL59" s="35"/>
      <c r="AM59" s="34"/>
      <c r="AN59" s="34"/>
      <c r="AO59" s="34"/>
      <c r="AP59" s="35"/>
      <c r="AQ59" s="35"/>
      <c r="AR59" s="34"/>
      <c r="AS59" s="34"/>
      <c r="AT59" s="34"/>
      <c r="AU59" s="35"/>
      <c r="AV59" s="35"/>
      <c r="AW59" s="34"/>
      <c r="AX59" s="34"/>
      <c r="AY59" s="34"/>
      <c r="AZ59" s="35"/>
      <c r="BA59" s="35"/>
      <c r="BB59" s="34"/>
      <c r="BC59" s="34"/>
      <c r="BD59" s="34"/>
      <c r="BE59" s="35"/>
      <c r="BF59" s="35"/>
      <c r="BG59" s="34"/>
      <c r="BH59" s="34"/>
      <c r="BI59" s="34"/>
      <c r="BJ59" s="35"/>
      <c r="BK59" s="35"/>
      <c r="BL59" s="34"/>
      <c r="BM59" s="34"/>
      <c r="BN59" s="34"/>
      <c r="BO59" s="35"/>
      <c r="BP59" s="35"/>
      <c r="BQ59" s="34"/>
      <c r="BR59" s="34"/>
      <c r="BS59" s="34"/>
      <c r="BT59" s="34"/>
      <c r="BU59" s="34"/>
      <c r="BV59" s="34"/>
      <c r="BW59" s="34"/>
    </row>
    <row r="60" spans="1:86" ht="15" customHeight="1" x14ac:dyDescent="0.2">
      <c r="A60" s="3" t="s">
        <v>63</v>
      </c>
      <c r="B60" s="21">
        <v>66038</v>
      </c>
      <c r="C60" s="21">
        <v>56776</v>
      </c>
      <c r="D60" s="21">
        <f>B60-C60</f>
        <v>9262</v>
      </c>
      <c r="E60" s="21">
        <f>D60/C60*100</f>
        <v>16.313230942651824</v>
      </c>
      <c r="F60" s="21"/>
      <c r="G60" s="36">
        <v>234101</v>
      </c>
      <c r="H60" s="21">
        <v>204279</v>
      </c>
      <c r="I60" s="21">
        <f>G60-H60</f>
        <v>29822</v>
      </c>
      <c r="J60" s="21">
        <f>I60/H60*100</f>
        <v>14.598661634333437</v>
      </c>
      <c r="K60" s="21"/>
      <c r="L60" s="36">
        <v>313084</v>
      </c>
      <c r="M60" s="21">
        <v>274850</v>
      </c>
      <c r="N60" s="21">
        <f>L60-M60</f>
        <v>38234</v>
      </c>
      <c r="O60" s="21">
        <f>N60/M60*100</f>
        <v>13.910860469346916</v>
      </c>
      <c r="P60" s="21"/>
      <c r="Q60" s="21">
        <v>298921</v>
      </c>
      <c r="R60" s="21">
        <v>274481</v>
      </c>
      <c r="S60" s="21">
        <f>Q60-R60</f>
        <v>24440</v>
      </c>
      <c r="T60" s="21">
        <f>S60/R60*100</f>
        <v>8.9040771492380166</v>
      </c>
      <c r="U60" s="21"/>
      <c r="V60" s="36">
        <v>504920</v>
      </c>
      <c r="W60" s="21">
        <v>403893</v>
      </c>
      <c r="X60" s="21">
        <f>V60-W60</f>
        <v>101027</v>
      </c>
      <c r="Y60" s="21">
        <f>X60/W60*100</f>
        <v>25.01330798008383</v>
      </c>
      <c r="Z60" s="21"/>
      <c r="AA60" s="36">
        <v>682422</v>
      </c>
      <c r="AB60" s="21">
        <v>589743</v>
      </c>
      <c r="AC60" s="21">
        <f>AA60-AB60</f>
        <v>92679</v>
      </c>
      <c r="AD60" s="21">
        <f>AC60/AB60*100</f>
        <v>15.715150497759192</v>
      </c>
      <c r="AE60" s="21"/>
      <c r="AF60" s="36">
        <v>271511</v>
      </c>
      <c r="AG60" s="21">
        <v>238565</v>
      </c>
      <c r="AH60" s="21">
        <f>AF60-AG60</f>
        <v>32946</v>
      </c>
      <c r="AI60" s="21">
        <f>AH60/AG60*100</f>
        <v>13.810072726510594</v>
      </c>
      <c r="AJ60" s="21"/>
      <c r="AK60" s="36">
        <v>795059</v>
      </c>
      <c r="AL60" s="21">
        <v>667538</v>
      </c>
      <c r="AM60" s="21">
        <f>AK60-AL60</f>
        <v>127521</v>
      </c>
      <c r="AN60" s="21">
        <f>AM60/AL60*100</f>
        <v>19.103182140941787</v>
      </c>
      <c r="AO60" s="21"/>
      <c r="AP60" s="36">
        <v>84122</v>
      </c>
      <c r="AQ60" s="21">
        <v>67771</v>
      </c>
      <c r="AR60" s="21">
        <f>AP60-AQ60</f>
        <v>16351</v>
      </c>
      <c r="AS60" s="21">
        <f>AR60/AQ60*100</f>
        <v>24.126838913399538</v>
      </c>
      <c r="AT60" s="21"/>
      <c r="AU60" s="36">
        <v>93574</v>
      </c>
      <c r="AV60" s="21">
        <v>86176</v>
      </c>
      <c r="AW60" s="21">
        <f>AU60-AV60</f>
        <v>7398</v>
      </c>
      <c r="AX60" s="21">
        <f>AW60/AV60*100</f>
        <v>8.5847567768288151</v>
      </c>
      <c r="AY60" s="21"/>
      <c r="AZ60" s="36">
        <v>373721</v>
      </c>
      <c r="BA60" s="21">
        <f>+[18]TARELCO1!$O$56/1000</f>
        <v>325796.85700000002</v>
      </c>
      <c r="BB60" s="21">
        <f>AZ60-BA60</f>
        <v>47924.142999999982</v>
      </c>
      <c r="BC60" s="21">
        <f>BB60/BA60*100</f>
        <v>14.709823612570942</v>
      </c>
      <c r="BD60" s="21"/>
      <c r="BE60" s="36">
        <v>387165</v>
      </c>
      <c r="BF60" s="21">
        <v>340951</v>
      </c>
      <c r="BG60" s="21">
        <f>BE60-BF60</f>
        <v>46214</v>
      </c>
      <c r="BH60" s="21">
        <f>BG60/BF60*100</f>
        <v>13.554440374130007</v>
      </c>
      <c r="BI60" s="21"/>
      <c r="BJ60" s="36">
        <v>157381</v>
      </c>
      <c r="BK60" s="21">
        <f>+[18]ZAMECO1!$O$56/1000</f>
        <v>135512.55354347214</v>
      </c>
      <c r="BL60" s="21">
        <f>BJ60-BK60</f>
        <v>21868.446456527861</v>
      </c>
      <c r="BM60" s="21">
        <f>BL60/BK60*100</f>
        <v>16.137579792201695</v>
      </c>
      <c r="BN60" s="21"/>
      <c r="BO60" s="36">
        <v>186740</v>
      </c>
      <c r="BP60" s="21">
        <v>160868</v>
      </c>
      <c r="BQ60" s="21">
        <f>BO60-BP60</f>
        <v>25872</v>
      </c>
      <c r="BR60" s="21">
        <f>BQ60/BP60*100</f>
        <v>16.082751075415867</v>
      </c>
      <c r="BS60" s="21"/>
      <c r="BT60" s="21">
        <f>+B60+G60+L60+V60+AA60+AF60+AK60+AP60+AU60+AZ60+BE60+BJ60+BO60</f>
        <v>4149838</v>
      </c>
      <c r="BU60" s="21">
        <f t="shared" ref="BU60:BU62" si="66">+C60+H60+M60+R60+W60+AB60+AG60+AL60+AQ60+AV60+BA60+BF60+BK60+BP60</f>
        <v>3827200.410543472</v>
      </c>
      <c r="BV60" s="21">
        <f>BT60-BU60</f>
        <v>322637.58945652796</v>
      </c>
      <c r="BW60" s="21">
        <f>BV60/BU60*100</f>
        <v>8.4301200576719371</v>
      </c>
    </row>
    <row r="61" spans="1:86" ht="15" customHeight="1" x14ac:dyDescent="0.2">
      <c r="A61" s="3" t="s">
        <v>64</v>
      </c>
      <c r="B61" s="21">
        <v>58975</v>
      </c>
      <c r="C61" s="21">
        <v>53142</v>
      </c>
      <c r="D61" s="21">
        <f>B61-C61</f>
        <v>5833</v>
      </c>
      <c r="E61" s="21">
        <f>D61/C61*100</f>
        <v>10.976252305144707</v>
      </c>
      <c r="F61" s="21"/>
      <c r="G61" s="36">
        <v>203195</v>
      </c>
      <c r="H61" s="21">
        <v>184782</v>
      </c>
      <c r="I61" s="21">
        <f>G61-H61</f>
        <v>18413</v>
      </c>
      <c r="J61" s="21">
        <f>I61/H61*100</f>
        <v>9.9647151778852923</v>
      </c>
      <c r="K61" s="21"/>
      <c r="L61" s="36">
        <v>287728</v>
      </c>
      <c r="M61" s="21">
        <v>251797</v>
      </c>
      <c r="N61" s="21">
        <f>L61-M61</f>
        <v>35931</v>
      </c>
      <c r="O61" s="21">
        <f>N61/M61*100</f>
        <v>14.269828472936533</v>
      </c>
      <c r="P61" s="21"/>
      <c r="Q61" s="21">
        <v>270089</v>
      </c>
      <c r="R61" s="21">
        <v>258123</v>
      </c>
      <c r="S61" s="21">
        <f>Q61-R61</f>
        <v>11966</v>
      </c>
      <c r="T61" s="21">
        <f>S61/R61*100</f>
        <v>4.6357744176226063</v>
      </c>
      <c r="U61" s="21"/>
      <c r="V61" s="36">
        <v>477789</v>
      </c>
      <c r="W61" s="21">
        <v>382253</v>
      </c>
      <c r="X61" s="21">
        <f>V61-W61</f>
        <v>95536</v>
      </c>
      <c r="Y61" s="21">
        <f>X61/W61*100</f>
        <v>24.992871213567977</v>
      </c>
      <c r="Z61" s="21"/>
      <c r="AA61" s="36">
        <v>606376</v>
      </c>
      <c r="AB61" s="21">
        <v>525547</v>
      </c>
      <c r="AC61" s="21">
        <f>AA61-AB61</f>
        <v>80829</v>
      </c>
      <c r="AD61" s="21">
        <f>AC61/AB61*100</f>
        <v>15.379975530257045</v>
      </c>
      <c r="AE61" s="21"/>
      <c r="AF61" s="36">
        <v>260544</v>
      </c>
      <c r="AG61" s="21">
        <v>223435</v>
      </c>
      <c r="AH61" s="21">
        <f>AF61-AG61</f>
        <v>37109</v>
      </c>
      <c r="AI61" s="21">
        <f>AH61/AG61*100</f>
        <v>16.608409604582988</v>
      </c>
      <c r="AJ61" s="21"/>
      <c r="AK61" s="36">
        <v>746513</v>
      </c>
      <c r="AL61" s="21">
        <v>630997</v>
      </c>
      <c r="AM61" s="21">
        <f>AK61-AL61</f>
        <v>115516</v>
      </c>
      <c r="AN61" s="21">
        <f>AM61/AL61*100</f>
        <v>18.306901617598818</v>
      </c>
      <c r="AO61" s="21"/>
      <c r="AP61" s="36">
        <v>74318</v>
      </c>
      <c r="AQ61" s="21">
        <v>60456</v>
      </c>
      <c r="AR61" s="21">
        <f>AP61-AQ61</f>
        <v>13862</v>
      </c>
      <c r="AS61" s="21">
        <f>AR61/AQ61*100</f>
        <v>22.929072383220856</v>
      </c>
      <c r="AT61" s="21"/>
      <c r="AU61" s="36">
        <v>85846</v>
      </c>
      <c r="AV61" s="21">
        <v>78704</v>
      </c>
      <c r="AW61" s="21">
        <f>AU61-AV61</f>
        <v>7142</v>
      </c>
      <c r="AX61" s="21">
        <f>AW61/AV61*100</f>
        <v>9.0745070136206536</v>
      </c>
      <c r="AY61" s="21"/>
      <c r="AZ61" s="36">
        <v>338426</v>
      </c>
      <c r="BA61" s="21">
        <f>+[18]TARELCO1!$O$58/1000</f>
        <v>299925.25900000002</v>
      </c>
      <c r="BB61" s="21">
        <f>AZ61-BA61</f>
        <v>38500.74099999998</v>
      </c>
      <c r="BC61" s="21">
        <f>BB61/BA61*100</f>
        <v>12.836778445525981</v>
      </c>
      <c r="BD61" s="21"/>
      <c r="BE61" s="36">
        <v>351869</v>
      </c>
      <c r="BF61" s="21">
        <v>315363</v>
      </c>
      <c r="BG61" s="21">
        <f>BE61-BF61</f>
        <v>36506</v>
      </c>
      <c r="BH61" s="21">
        <f>BG61/BF61*100</f>
        <v>11.575866541097085</v>
      </c>
      <c r="BI61" s="21"/>
      <c r="BJ61" s="36">
        <v>142151</v>
      </c>
      <c r="BK61" s="21">
        <f>+[18]ZAMECO1!$O$58/1000</f>
        <v>123234.51762</v>
      </c>
      <c r="BL61" s="21">
        <f>BJ61-BK61</f>
        <v>18916.482380000001</v>
      </c>
      <c r="BM61" s="21">
        <f>BL61/BK61*100</f>
        <v>15.349986956032849</v>
      </c>
      <c r="BN61" s="21"/>
      <c r="BO61" s="36">
        <v>167966</v>
      </c>
      <c r="BP61" s="21">
        <v>145849</v>
      </c>
      <c r="BQ61" s="21">
        <f>BO61-BP61</f>
        <v>22117</v>
      </c>
      <c r="BR61" s="21">
        <f>BQ61/BP61*100</f>
        <v>15.164313776577146</v>
      </c>
      <c r="BS61" s="21"/>
      <c r="BT61" s="21">
        <f>+B61+G61+L61+V61+AA61+AF61+AK61+AP61+AU61+AZ61+BE61+BJ61+BO61</f>
        <v>3801696</v>
      </c>
      <c r="BU61" s="21">
        <f t="shared" si="66"/>
        <v>3533607.7766200001</v>
      </c>
      <c r="BV61" s="21">
        <f>BT61-BU61</f>
        <v>268088.22337999986</v>
      </c>
      <c r="BW61" s="21">
        <f>BV61/BU61*100</f>
        <v>7.5868132607641625</v>
      </c>
    </row>
    <row r="62" spans="1:86" ht="15" customHeight="1" x14ac:dyDescent="0.2">
      <c r="A62" s="3" t="s">
        <v>65</v>
      </c>
      <c r="B62" s="21">
        <v>117</v>
      </c>
      <c r="C62" s="21">
        <v>117</v>
      </c>
      <c r="D62" s="21">
        <f>B62-C62</f>
        <v>0</v>
      </c>
      <c r="E62" s="21">
        <f>D62/C62*100</f>
        <v>0</v>
      </c>
      <c r="F62" s="21"/>
      <c r="G62" s="36">
        <v>318</v>
      </c>
      <c r="H62" s="21">
        <v>329</v>
      </c>
      <c r="I62" s="21">
        <f>G62-H62</f>
        <v>-11</v>
      </c>
      <c r="J62" s="21">
        <f>I62/H62*100</f>
        <v>-3.3434650455927049</v>
      </c>
      <c r="K62" s="21"/>
      <c r="L62" s="36">
        <v>352</v>
      </c>
      <c r="M62" s="21">
        <v>340</v>
      </c>
      <c r="N62" s="21">
        <f>L62-M62</f>
        <v>12</v>
      </c>
      <c r="O62" s="21">
        <f>N62/M62*100</f>
        <v>3.5294117647058822</v>
      </c>
      <c r="P62" s="21"/>
      <c r="Q62" s="21">
        <v>377</v>
      </c>
      <c r="R62" s="21">
        <v>358</v>
      </c>
      <c r="S62" s="21">
        <f>Q62-R62</f>
        <v>19</v>
      </c>
      <c r="T62" s="21">
        <f>S62/R62*100</f>
        <v>5.3072625698324023</v>
      </c>
      <c r="U62" s="21"/>
      <c r="V62" s="36">
        <v>434</v>
      </c>
      <c r="W62" s="21">
        <v>443</v>
      </c>
      <c r="X62" s="21">
        <f>V62-W62</f>
        <v>-9</v>
      </c>
      <c r="Y62" s="21">
        <f>X62/W62*100</f>
        <v>-2.0316027088036117</v>
      </c>
      <c r="Z62" s="21"/>
      <c r="AA62" s="36">
        <v>604</v>
      </c>
      <c r="AB62" s="21">
        <v>579</v>
      </c>
      <c r="AC62" s="21">
        <f>AA62-AB62</f>
        <v>25</v>
      </c>
      <c r="AD62" s="21">
        <f>AC62/AB62*100</f>
        <v>4.3177892918825558</v>
      </c>
      <c r="AE62" s="21"/>
      <c r="AF62" s="36">
        <v>330</v>
      </c>
      <c r="AG62" s="21">
        <v>332</v>
      </c>
      <c r="AH62" s="21">
        <f>AF62-AG62</f>
        <v>-2</v>
      </c>
      <c r="AI62" s="21">
        <f>AH62/AG62*100</f>
        <v>-0.60240963855421692</v>
      </c>
      <c r="AJ62" s="21"/>
      <c r="AK62" s="36">
        <v>850</v>
      </c>
      <c r="AL62" s="21">
        <v>754</v>
      </c>
      <c r="AM62" s="21">
        <f>AK62-AL62</f>
        <v>96</v>
      </c>
      <c r="AN62" s="21">
        <f>AM62/AL62*100</f>
        <v>12.73209549071618</v>
      </c>
      <c r="AO62" s="21"/>
      <c r="AP62" s="36">
        <v>78</v>
      </c>
      <c r="AQ62" s="21">
        <v>69</v>
      </c>
      <c r="AR62" s="21">
        <f>AP62-AQ62</f>
        <v>9</v>
      </c>
      <c r="AS62" s="21">
        <f>AR62/AQ62*100</f>
        <v>13.043478260869565</v>
      </c>
      <c r="AT62" s="21"/>
      <c r="AU62" s="36">
        <v>173</v>
      </c>
      <c r="AV62" s="21">
        <v>167</v>
      </c>
      <c r="AW62" s="21">
        <f>AU62-AV62</f>
        <v>6</v>
      </c>
      <c r="AX62" s="21">
        <f>AW62/AV62*100</f>
        <v>3.5928143712574849</v>
      </c>
      <c r="AY62" s="21"/>
      <c r="AZ62" s="36">
        <v>556</v>
      </c>
      <c r="BA62" s="21">
        <f>+[18]TARELCO1!$O$59/1000</f>
        <v>487.39400000000001</v>
      </c>
      <c r="BB62" s="21">
        <f>AZ62-BA62</f>
        <v>68.605999999999995</v>
      </c>
      <c r="BC62" s="21">
        <f>BB62/BA62*100</f>
        <v>14.076086287479944</v>
      </c>
      <c r="BD62" s="21"/>
      <c r="BE62" s="36">
        <v>463</v>
      </c>
      <c r="BF62" s="21">
        <v>467</v>
      </c>
      <c r="BG62" s="21">
        <f>BE62-BF62</f>
        <v>-4</v>
      </c>
      <c r="BH62" s="21">
        <f>BG62/BF62*100</f>
        <v>-0.85653104925053536</v>
      </c>
      <c r="BI62" s="21"/>
      <c r="BJ62" s="36">
        <v>255</v>
      </c>
      <c r="BK62" s="21">
        <f>+[18]ZAMECO1!$O$59/1000</f>
        <v>224.21600000000001</v>
      </c>
      <c r="BL62" s="21">
        <f>BJ62-BK62</f>
        <v>30.783999999999992</v>
      </c>
      <c r="BM62" s="21">
        <f>BL62/BK62*100</f>
        <v>13.729617868483956</v>
      </c>
      <c r="BN62" s="21"/>
      <c r="BO62" s="36">
        <v>356</v>
      </c>
      <c r="BP62" s="21">
        <v>317</v>
      </c>
      <c r="BQ62" s="21">
        <f>BO62-BP62</f>
        <v>39</v>
      </c>
      <c r="BR62" s="21">
        <f>BQ62/BP62*100</f>
        <v>12.302839116719243</v>
      </c>
      <c r="BS62" s="21"/>
      <c r="BT62" s="21">
        <f>+B62+G62+L62+V62+AA62+AF62+AK62+AP62+AU62+AZ62+BE62+BJ62+BO62</f>
        <v>4886</v>
      </c>
      <c r="BU62" s="21">
        <f t="shared" si="66"/>
        <v>4983.6100000000006</v>
      </c>
      <c r="BV62" s="21">
        <f>BT62-BU62</f>
        <v>-97.610000000000582</v>
      </c>
      <c r="BW62" s="21">
        <f>BV62/BU62*100</f>
        <v>-1.9586203575320014</v>
      </c>
    </row>
    <row r="63" spans="1:86" s="39" customFormat="1" ht="15" customHeight="1" x14ac:dyDescent="0.2">
      <c r="A63" s="37" t="s">
        <v>66</v>
      </c>
      <c r="B63" s="38">
        <f>(B60-B61-B62)/B60*100</f>
        <v>10.518186498682578</v>
      </c>
      <c r="C63" s="38">
        <f>(C60-C61-C62)/C60*100</f>
        <v>6.1945188107651123</v>
      </c>
      <c r="D63" s="38"/>
      <c r="E63" s="38">
        <f>B63-C63</f>
        <v>4.3236676879174656</v>
      </c>
      <c r="F63" s="38"/>
      <c r="G63" s="38">
        <f>(G60-G61-G62)/G60*100</f>
        <v>13.066155206513427</v>
      </c>
      <c r="H63" s="38">
        <f>(H60-H61-H62)/H60*100</f>
        <v>9.3832454633124307</v>
      </c>
      <c r="I63" s="38"/>
      <c r="J63" s="38">
        <f>G63-H63</f>
        <v>3.6829097432009963</v>
      </c>
      <c r="K63" s="38"/>
      <c r="L63" s="38">
        <f>(L60-L61-L62)/L60*100</f>
        <v>7.9863550995898871</v>
      </c>
      <c r="M63" s="38">
        <f>(M60-M61-M62)/M60*100</f>
        <v>8.2637802437693288</v>
      </c>
      <c r="N63" s="38"/>
      <c r="O63" s="38">
        <f>L63-M63</f>
        <v>-0.27742514417944175</v>
      </c>
      <c r="P63" s="38"/>
      <c r="Q63" s="38">
        <f>(Q60-Q61-Q62)/Q60*100</f>
        <v>9.5192375242957166</v>
      </c>
      <c r="R63" s="38">
        <f>(R60-R61-R62)/R60*100</f>
        <v>5.8291830764242336</v>
      </c>
      <c r="S63" s="38"/>
      <c r="T63" s="38">
        <f>Q63-R63</f>
        <v>3.690054447871483</v>
      </c>
      <c r="U63" s="38"/>
      <c r="V63" s="38">
        <f>(V60-V61-V62)/V60*100</f>
        <v>5.2873722569912065</v>
      </c>
      <c r="W63" s="38">
        <f>(W60-W61-W62)/W60*100</f>
        <v>5.2481721644098815</v>
      </c>
      <c r="X63" s="38"/>
      <c r="Y63" s="38">
        <f>V63-W63</f>
        <v>3.9200092581324952E-2</v>
      </c>
      <c r="Z63" s="38"/>
      <c r="AA63" s="38">
        <f>(AA60-AA61-AA62)/AA60*100</f>
        <v>11.055036326495921</v>
      </c>
      <c r="AB63" s="38">
        <f>(AB60-AB61-AB62)/AB60*100</f>
        <v>10.78724122202383</v>
      </c>
      <c r="AC63" s="38"/>
      <c r="AD63" s="38">
        <f>AA63-AB63</f>
        <v>0.26779510447209098</v>
      </c>
      <c r="AE63" s="38"/>
      <c r="AF63" s="38">
        <f>(AF60-AF61-AF62)/AF60*100</f>
        <v>3.9177049916946274</v>
      </c>
      <c r="AG63" s="38">
        <f>(AG60-AG61-AG62)/AG60*100</f>
        <v>6.2029216356129364</v>
      </c>
      <c r="AH63" s="38"/>
      <c r="AI63" s="38">
        <f>AF63-AG63</f>
        <v>-2.285216643918309</v>
      </c>
      <c r="AJ63" s="38"/>
      <c r="AK63" s="38">
        <f>(AK60-AK61-AK62)/AK60*100</f>
        <v>5.9990516427082774</v>
      </c>
      <c r="AL63" s="38">
        <f>(AL60-AL61-AL62)/AL60*100</f>
        <v>5.3610431166465435</v>
      </c>
      <c r="AM63" s="38"/>
      <c r="AN63" s="38">
        <f>AK63-AL63</f>
        <v>0.63800852606173386</v>
      </c>
      <c r="AO63" s="38"/>
      <c r="AP63" s="38">
        <f>(AP60-AP61-AP62)/AP60*100</f>
        <v>11.561779320510688</v>
      </c>
      <c r="AQ63" s="38">
        <f>(AQ60-AQ61-AQ62)/AQ60*100</f>
        <v>10.691888861017249</v>
      </c>
      <c r="AR63" s="38"/>
      <c r="AS63" s="38">
        <f>AP63-AQ63</f>
        <v>0.86989045949343868</v>
      </c>
      <c r="AT63" s="38"/>
      <c r="AU63" s="38">
        <f>(AU60-AU61-AU62)/AU60*100</f>
        <v>8.0738239254493767</v>
      </c>
      <c r="AV63" s="38">
        <f>(AV60-AV61-AV62)/AV60*100</f>
        <v>8.4768380987746017</v>
      </c>
      <c r="AW63" s="38"/>
      <c r="AX63" s="38">
        <f>AU63-AV63</f>
        <v>-0.40301417332522504</v>
      </c>
      <c r="AY63" s="38"/>
      <c r="AZ63" s="38">
        <f>(AZ60-AZ61-AZ62)/AZ60*100</f>
        <v>9.2954369703602424</v>
      </c>
      <c r="BA63" s="38">
        <f>(BA60-BA61-BA62)/BA60*100</f>
        <v>7.7914207748173565</v>
      </c>
      <c r="BB63" s="38"/>
      <c r="BC63" s="38">
        <f>AZ63-BA63</f>
        <v>1.5040161955428859</v>
      </c>
      <c r="BD63" s="38"/>
      <c r="BE63" s="38">
        <f>(BE60-BE61-BE62)/BE60*100</f>
        <v>8.9969392894502338</v>
      </c>
      <c r="BF63" s="38">
        <f>(BF60-BF61-BF62)/BF60*100</f>
        <v>7.3679209035902531</v>
      </c>
      <c r="BG63" s="38"/>
      <c r="BH63" s="38">
        <f>BE63-BF63</f>
        <v>1.6290183858599807</v>
      </c>
      <c r="BI63" s="38"/>
      <c r="BJ63" s="38">
        <f>(BJ60-BJ61-BJ62)/BJ60*100</f>
        <v>9.5151257140315533</v>
      </c>
      <c r="BK63" s="38">
        <f>(BK60-BK61-BK62)/BK60*100</f>
        <v>8.8949839762301437</v>
      </c>
      <c r="BL63" s="38"/>
      <c r="BM63" s="38">
        <f>BJ63-BK63</f>
        <v>0.62014173780140958</v>
      </c>
      <c r="BN63" s="38"/>
      <c r="BO63" s="38">
        <f>(BO60-BO61-BO62)/BO60*100</f>
        <v>9.8629109992502944</v>
      </c>
      <c r="BP63" s="38">
        <f>(BP60-BP61-BP62)/BP60*100</f>
        <v>9.1391700027351614</v>
      </c>
      <c r="BQ63" s="38"/>
      <c r="BR63" s="38">
        <f>BO63-BP63</f>
        <v>0.72374099651513291</v>
      </c>
      <c r="BS63" s="38"/>
      <c r="BT63" s="38">
        <f>(BT60-BT61-BT62)/BT60*100</f>
        <v>8.2715518051548038</v>
      </c>
      <c r="BU63" s="38">
        <f>(BU60-BU61-BU62)/BU60*100</f>
        <v>7.540995844596722</v>
      </c>
      <c r="BV63" s="38"/>
      <c r="BW63" s="38">
        <f>BT63-BU63</f>
        <v>0.73055596055808181</v>
      </c>
    </row>
    <row r="64" spans="1:86" ht="15" customHeight="1" x14ac:dyDescent="0.2">
      <c r="A64" s="3" t="s">
        <v>67</v>
      </c>
      <c r="B64" s="38">
        <f>B13/(B61+B62)</f>
        <v>15.953713514350506</v>
      </c>
      <c r="C64" s="38">
        <f>C13/(C61+C62)</f>
        <v>17.89019955725793</v>
      </c>
      <c r="D64" s="21">
        <f>B64-C64</f>
        <v>-1.9364860429074238</v>
      </c>
      <c r="E64" s="21">
        <f>D64/C64*100</f>
        <v>-10.824284193754591</v>
      </c>
      <c r="F64" s="21"/>
      <c r="G64" s="38">
        <f>G13/(G61+G62)</f>
        <v>11.573097093060394</v>
      </c>
      <c r="H64" s="38">
        <f>H13/(H61+H62)</f>
        <v>11.514337658053817</v>
      </c>
      <c r="I64" s="21">
        <f>G64-H64</f>
        <v>5.8759435006576766E-2</v>
      </c>
      <c r="J64" s="21">
        <f>I64/H64*100</f>
        <v>0.51031537159653206</v>
      </c>
      <c r="K64" s="21"/>
      <c r="L64" s="38">
        <f>L13/(L61+L62)</f>
        <v>8.6442826433282427</v>
      </c>
      <c r="M64" s="38">
        <f>M13/(M61+M62)</f>
        <v>8.5438239547944175</v>
      </c>
      <c r="N64" s="21">
        <f>L64-M64</f>
        <v>0.10045868853382522</v>
      </c>
      <c r="O64" s="21">
        <f>N64/M64*100</f>
        <v>1.1758047575108594</v>
      </c>
      <c r="P64" s="21"/>
      <c r="Q64" s="38">
        <f>Q13/(Q61+Q62)</f>
        <v>11.714879638438841</v>
      </c>
      <c r="R64" s="38">
        <f>R13/(R61+R62)</f>
        <v>8.3307846028528214</v>
      </c>
      <c r="S64" s="21">
        <f>Q64-R64</f>
        <v>3.3840950355860198</v>
      </c>
      <c r="T64" s="21">
        <f>S64/R64*100</f>
        <v>40.621564437365947</v>
      </c>
      <c r="U64" s="21"/>
      <c r="V64" s="38">
        <f>V13/(V61+V62)</f>
        <v>6.8826847095810955</v>
      </c>
      <c r="W64" s="38">
        <f>W13/(W61+W62)</f>
        <v>8.7044131061730461</v>
      </c>
      <c r="X64" s="21">
        <f>V64-W64</f>
        <v>-1.8217283965919506</v>
      </c>
      <c r="Y64" s="21">
        <f>X64/W64*100</f>
        <v>-20.92879065332971</v>
      </c>
      <c r="Z64" s="21"/>
      <c r="AA64" s="38">
        <f>AA13/(AA61+AA62)</f>
        <v>9.924954316254242</v>
      </c>
      <c r="AB64" s="38">
        <f>AB13/(AB61+AB62)</f>
        <v>11.500748359575464</v>
      </c>
      <c r="AC64" s="21">
        <f>AA64-AB64</f>
        <v>-1.5757940433212223</v>
      </c>
      <c r="AD64" s="21">
        <f>AC64/AB64*100</f>
        <v>-13.701665266062657</v>
      </c>
      <c r="AE64" s="21"/>
      <c r="AF64" s="38">
        <f>AF13/(AF61+AF62)</f>
        <v>9.7830515285923472</v>
      </c>
      <c r="AG64" s="38">
        <f>AG13/(AG61+AG62)</f>
        <v>10.30186062909187</v>
      </c>
      <c r="AH64" s="21">
        <f>AF64-AG64</f>
        <v>-0.51880910049952256</v>
      </c>
      <c r="AI64" s="21">
        <f>AH64/AG64*100</f>
        <v>-5.0360718240978244</v>
      </c>
      <c r="AJ64" s="21"/>
      <c r="AK64" s="38">
        <f>AK13/(AK61+AK62)</f>
        <v>8.2369608475131884</v>
      </c>
      <c r="AL64" s="38">
        <f>AL13/(AL61+AL62)</f>
        <v>10.153621841279238</v>
      </c>
      <c r="AM64" s="21">
        <f>AK64-AL64</f>
        <v>-1.9166609937660493</v>
      </c>
      <c r="AN64" s="21">
        <f>AM64/AL64*100</f>
        <v>-18.87662376762864</v>
      </c>
      <c r="AO64" s="21"/>
      <c r="AP64" s="38">
        <f>AP13/(AP61+AP62)</f>
        <v>13.467650031453303</v>
      </c>
      <c r="AQ64" s="38">
        <f>AQ13/(AQ61+AQ62)</f>
        <v>15.714992176456009</v>
      </c>
      <c r="AR64" s="21">
        <f>AP64-AQ64</f>
        <v>-2.2473421450027065</v>
      </c>
      <c r="AS64" s="21">
        <f>AR64/AQ64*100</f>
        <v>-14.300625286785978</v>
      </c>
      <c r="AT64" s="21"/>
      <c r="AU64" s="38">
        <f>AU13/(AU61+AU62)</f>
        <v>11.557427246538557</v>
      </c>
      <c r="AV64" s="38">
        <f>AV13/(AV61+AV62)</f>
        <v>15.912811098756196</v>
      </c>
      <c r="AW64" s="21">
        <f>AU64-AV64</f>
        <v>-4.3553838522176385</v>
      </c>
      <c r="AX64" s="21">
        <f>AW64/AV64*100</f>
        <v>-27.370298215618682</v>
      </c>
      <c r="AY64" s="21"/>
      <c r="AZ64" s="38">
        <f>AZ13/(AZ61+AZ62)</f>
        <v>10.638797794337163</v>
      </c>
      <c r="BA64" s="38">
        <f>BA13/(BA61+BA62)</f>
        <v>11.680272564218525</v>
      </c>
      <c r="BB64" s="21">
        <f>AZ64-BA64</f>
        <v>-1.0414747698813613</v>
      </c>
      <c r="BC64" s="21">
        <f>BB64/BA64*100</f>
        <v>-8.9165279676077631</v>
      </c>
      <c r="BD64" s="21"/>
      <c r="BE64" s="38">
        <f>BE13/(BE61+BE62)</f>
        <v>9.2720536132681666</v>
      </c>
      <c r="BF64" s="38">
        <f>BF13/(BF61+BF62)</f>
        <v>10.74158028629326</v>
      </c>
      <c r="BG64" s="21">
        <f>BE64-BF64</f>
        <v>-1.4695266730250935</v>
      </c>
      <c r="BH64" s="21">
        <f>BG64/BF64*100</f>
        <v>-13.680730710548017</v>
      </c>
      <c r="BI64" s="21"/>
      <c r="BJ64" s="38">
        <f>BJ13/(BJ61+BJ62)</f>
        <v>11.431421366094124</v>
      </c>
      <c r="BK64" s="38">
        <f>BK13/(BK61+BK62)</f>
        <v>14.481865593268671</v>
      </c>
      <c r="BL64" s="21">
        <f>BJ64-BK64</f>
        <v>-3.0504442271745464</v>
      </c>
      <c r="BM64" s="21">
        <f>BL64/BK64*100</f>
        <v>-21.063889921699218</v>
      </c>
      <c r="BN64" s="21"/>
      <c r="BO64" s="38">
        <f>BO13/(BO61+BO62)</f>
        <v>12.967387462898492</v>
      </c>
      <c r="BP64" s="38">
        <f>BP13/(BP61+BP62)</f>
        <v>14.596023775570242</v>
      </c>
      <c r="BQ64" s="21">
        <f>BO64-BP64</f>
        <v>-1.62863631267175</v>
      </c>
      <c r="BR64" s="21">
        <f>BQ64/BP64*100</f>
        <v>-11.158082075733819</v>
      </c>
      <c r="BS64" s="21"/>
      <c r="BT64" s="38">
        <f>BT13/(BT61+BT62)</f>
        <v>10.418922786954282</v>
      </c>
      <c r="BU64" s="33">
        <f>BU13/(BU61+BU62)</f>
        <v>10.886408620192812</v>
      </c>
      <c r="BV64" s="21">
        <f>BT64-BU64</f>
        <v>-0.46748583323853055</v>
      </c>
      <c r="BW64" s="21">
        <f>BV64/BU64*100</f>
        <v>-4.2942153794540445</v>
      </c>
      <c r="BX64" s="32"/>
      <c r="BY64" s="32"/>
      <c r="BZ64" s="32"/>
    </row>
    <row r="65" spans="1:87" ht="15" customHeight="1" x14ac:dyDescent="0.2">
      <c r="A65" s="3" t="s">
        <v>68</v>
      </c>
      <c r="B65" s="38">
        <f>B22/B60</f>
        <v>10.229113329446681</v>
      </c>
      <c r="C65" s="38">
        <f>C22/C60</f>
        <v>11.355333106065943</v>
      </c>
      <c r="D65" s="21">
        <f>B65-C65</f>
        <v>-1.1262197766192621</v>
      </c>
      <c r="E65" s="21">
        <f>D65/C65*100</f>
        <v>-9.917980970700393</v>
      </c>
      <c r="F65" s="21"/>
      <c r="G65" s="38">
        <f>G22/G60</f>
        <v>7.3510878780953517</v>
      </c>
      <c r="H65" s="38">
        <f>H22/H60</f>
        <v>7.4716979238688266</v>
      </c>
      <c r="I65" s="21">
        <f>G65-H65</f>
        <v>-0.12061004577347489</v>
      </c>
      <c r="J65" s="21">
        <f>I65/H65*100</f>
        <v>-1.6142254010052821</v>
      </c>
      <c r="K65" s="21"/>
      <c r="L65" s="38">
        <f>L22/L60</f>
        <v>5.8417732553563901</v>
      </c>
      <c r="M65" s="38">
        <f>M22/M60</f>
        <v>5.5878662824449696</v>
      </c>
      <c r="N65" s="21">
        <f>L65-M65</f>
        <v>0.2539069729114205</v>
      </c>
      <c r="O65" s="21">
        <f>N65/M65*100</f>
        <v>4.5438985129100757</v>
      </c>
      <c r="P65" s="21"/>
      <c r="Q65" s="38">
        <f>Q22/Q60</f>
        <v>7.7950268246125232</v>
      </c>
      <c r="R65" s="38">
        <f>R22/R60</f>
        <v>5.3086001538540009</v>
      </c>
      <c r="S65" s="21">
        <f>Q65-R65</f>
        <v>2.4864266707585223</v>
      </c>
      <c r="T65" s="21">
        <f>S65/R65*100</f>
        <v>46.837708599194393</v>
      </c>
      <c r="U65" s="21"/>
      <c r="V65" s="38">
        <f>V22/V60</f>
        <v>4.5932561627188457</v>
      </c>
      <c r="W65" s="38">
        <f>W22/W60</f>
        <v>6.0528653905118439</v>
      </c>
      <c r="X65" s="21">
        <f>V65-W65</f>
        <v>-1.4596092277929982</v>
      </c>
      <c r="Y65" s="21">
        <f>X65/W65*100</f>
        <v>-24.114351362926481</v>
      </c>
      <c r="Z65" s="21"/>
      <c r="AA65" s="38">
        <f>AA22/AA60</f>
        <v>6.9413193766320553</v>
      </c>
      <c r="AB65" s="38">
        <f>AB22/AB60</f>
        <v>7.9579956424408591</v>
      </c>
      <c r="AC65" s="21">
        <f>AA65-AB65</f>
        <v>-1.0166762658088038</v>
      </c>
      <c r="AD65" s="21">
        <f>AC65/AB65*100</f>
        <v>-12.775531823450095</v>
      </c>
      <c r="AE65" s="21"/>
      <c r="AF65" s="38">
        <f>AF22/AF60</f>
        <v>7.2561562718637553</v>
      </c>
      <c r="AG65" s="38">
        <f>AG22/AG60</f>
        <v>7.6107036999140707</v>
      </c>
      <c r="AH65" s="21">
        <f>AF65-AG65</f>
        <v>-0.35454742805031536</v>
      </c>
      <c r="AI65" s="21">
        <f>AH65/AG65*100</f>
        <v>-4.6585367402270359</v>
      </c>
      <c r="AJ65" s="21"/>
      <c r="AK65" s="38">
        <f>AK22/AK60</f>
        <v>5.6152881733179552</v>
      </c>
      <c r="AL65" s="38">
        <f>AL22/AL60</f>
        <v>6.9310601290563234</v>
      </c>
      <c r="AM65" s="21">
        <f>AK65-AL65</f>
        <v>-1.3157719557383682</v>
      </c>
      <c r="AN65" s="21">
        <f>AM65/AL65*100</f>
        <v>-18.983704242045192</v>
      </c>
      <c r="AO65" s="21"/>
      <c r="AP65" s="38">
        <f>AP22/AP60</f>
        <v>8.8535366194336795</v>
      </c>
      <c r="AQ65" s="38">
        <f>AQ22/AQ60</f>
        <v>10.989821048383526</v>
      </c>
      <c r="AR65" s="21">
        <f>AP65-AQ65</f>
        <v>-2.1362844289498462</v>
      </c>
      <c r="AS65" s="21">
        <f>AR65/AQ65*100</f>
        <v>-19.438755367759775</v>
      </c>
      <c r="AT65" s="21"/>
      <c r="AU65" s="38">
        <f>AU22/AU60</f>
        <v>8.3956050500138932</v>
      </c>
      <c r="AV65" s="38">
        <f>AV22/AV60</f>
        <v>10.85857987792425</v>
      </c>
      <c r="AW65" s="21">
        <f>AU65-AV65</f>
        <v>-2.4629748279103563</v>
      </c>
      <c r="AX65" s="21">
        <f>AW65/AV65*100</f>
        <v>-22.682292303412922</v>
      </c>
      <c r="AY65" s="21"/>
      <c r="AZ65" s="38">
        <f>AZ22/AZ60</f>
        <v>6.8161811354459614</v>
      </c>
      <c r="BA65" s="38">
        <f>BA22/BA60</f>
        <v>7.8622524095436557</v>
      </c>
      <c r="BB65" s="21">
        <f>AZ65-BA65</f>
        <v>-1.0460712740976943</v>
      </c>
      <c r="BC65" s="21">
        <f>BB65/BA65*100</f>
        <v>-13.304982079027539</v>
      </c>
      <c r="BD65" s="21"/>
      <c r="BE65" s="38">
        <f>BE22/BE60</f>
        <v>6.2305063598982349</v>
      </c>
      <c r="BF65" s="38">
        <f>BF22/BF60</f>
        <v>7.2188634086422985</v>
      </c>
      <c r="BG65" s="21">
        <f>BE65-BF65</f>
        <v>-0.9883570487440636</v>
      </c>
      <c r="BH65" s="21">
        <f>BG65/BF65*100</f>
        <v>-13.691311121925642</v>
      </c>
      <c r="BI65" s="21"/>
      <c r="BJ65" s="38">
        <f>BJ22/BJ60</f>
        <v>7.765220039585464</v>
      </c>
      <c r="BK65" s="38">
        <f>BK22/BK60</f>
        <v>9.9026636954303271</v>
      </c>
      <c r="BL65" s="21">
        <f>BJ65-BK65</f>
        <v>-2.1374436558448631</v>
      </c>
      <c r="BM65" s="21">
        <f>BL65/BK65*100</f>
        <v>-21.58453242061735</v>
      </c>
      <c r="BN65" s="21"/>
      <c r="BO65" s="38">
        <f>BO22/BO60</f>
        <v>8.3552696838384914</v>
      </c>
      <c r="BP65" s="38">
        <f>BP22/BP60</f>
        <v>10.460438937513986</v>
      </c>
      <c r="BQ65" s="21">
        <f>BO65-BP65</f>
        <v>-2.1051692536754949</v>
      </c>
      <c r="BR65" s="21">
        <f>BQ65/BP65*100</f>
        <v>-20.125056570291559</v>
      </c>
      <c r="BS65" s="21"/>
      <c r="BT65" s="38">
        <f>BT22/BT60</f>
        <v>7.0649867523912979</v>
      </c>
      <c r="BU65" s="33">
        <f>BU22/BU60</f>
        <v>7.4394413863884568</v>
      </c>
      <c r="BV65" s="21">
        <f>BT65-BU65</f>
        <v>-0.37445463399715884</v>
      </c>
      <c r="BW65" s="21">
        <f>BV65/BU65*100</f>
        <v>-5.0333703103337593</v>
      </c>
      <c r="BX65" s="32"/>
      <c r="BY65" s="32"/>
      <c r="BZ65" s="32"/>
    </row>
    <row r="66" spans="1:87" ht="15" hidden="1" customHeight="1" x14ac:dyDescent="0.2">
      <c r="A66" s="20" t="s">
        <v>69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40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40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40"/>
      <c r="BV66" s="21"/>
      <c r="BW66" s="21"/>
    </row>
    <row r="67" spans="1:87" s="45" customFormat="1" ht="15" customHeight="1" x14ac:dyDescent="0.2">
      <c r="A67" s="41" t="s">
        <v>70</v>
      </c>
      <c r="B67" s="42">
        <f>+C79</f>
        <v>94.566741400369509</v>
      </c>
      <c r="C67" s="42">
        <f>[3]REG3!B67</f>
        <v>95.122262524293717</v>
      </c>
      <c r="D67" s="43"/>
      <c r="E67" s="43">
        <f>B67-C67</f>
        <v>-0.55552112392420838</v>
      </c>
      <c r="F67" s="42"/>
      <c r="G67" s="42">
        <f>+C80</f>
        <v>98.613380293749927</v>
      </c>
      <c r="H67" s="42">
        <f>[3]REG3!G67</f>
        <v>98.099638105862468</v>
      </c>
      <c r="I67" s="43"/>
      <c r="J67" s="43">
        <f>G67-H67</f>
        <v>0.51374218788745907</v>
      </c>
      <c r="K67" s="42"/>
      <c r="L67" s="42">
        <f>+C81</f>
        <v>100</v>
      </c>
      <c r="M67" s="44" t="str">
        <f>[3]REG3!L67</f>
        <v>100</v>
      </c>
      <c r="N67" s="43"/>
      <c r="O67" s="43">
        <f>L67-M67</f>
        <v>0</v>
      </c>
      <c r="P67" s="42"/>
      <c r="Q67" s="42">
        <f>+C82</f>
        <v>98.206939440987568</v>
      </c>
      <c r="R67" s="42">
        <f>[3]REG3!Q67</f>
        <v>97.127714697416749</v>
      </c>
      <c r="S67" s="43"/>
      <c r="T67" s="43">
        <f>Q67-R67</f>
        <v>1.0792247435708191</v>
      </c>
      <c r="U67" s="42"/>
      <c r="V67" s="42">
        <f>+$C$83</f>
        <v>99.945488218244662</v>
      </c>
      <c r="W67" s="42">
        <f>[3]REG3!V67</f>
        <v>99.05459792370462</v>
      </c>
      <c r="X67" s="43"/>
      <c r="Y67" s="43">
        <f>V67-W67</f>
        <v>0.89089029454004276</v>
      </c>
      <c r="Z67" s="42"/>
      <c r="AA67" s="42">
        <f>+$C$84</f>
        <v>98.060595840435155</v>
      </c>
      <c r="AB67" s="44">
        <f>[3]REG3!AA67</f>
        <v>99.05265322258866</v>
      </c>
      <c r="AC67" s="43"/>
      <c r="AD67" s="43">
        <f>AA67-AB67</f>
        <v>-0.99205738215350436</v>
      </c>
      <c r="AE67" s="42"/>
      <c r="AF67" s="42">
        <f>+$C$85</f>
        <v>98.63704752885107</v>
      </c>
      <c r="AG67" s="42">
        <f>[3]REG3!AF67</f>
        <v>98.440126166573933</v>
      </c>
      <c r="AH67" s="43"/>
      <c r="AI67" s="43">
        <f>AF67-AG67</f>
        <v>0.19692136227713775</v>
      </c>
      <c r="AJ67" s="42"/>
      <c r="AK67" s="42">
        <f>+$C$86</f>
        <v>97.120333911267053</v>
      </c>
      <c r="AL67" s="42">
        <f>[3]REG3!AK67</f>
        <v>97.367256274285012</v>
      </c>
      <c r="AM67" s="43"/>
      <c r="AN67" s="43">
        <f>AK67-AL67</f>
        <v>-0.24692236301795845</v>
      </c>
      <c r="AO67" s="42"/>
      <c r="AP67" s="42">
        <f>+$C$87</f>
        <v>99.047698455155953</v>
      </c>
      <c r="AQ67" s="42">
        <f>[3]REG3!AP67</f>
        <v>99.188626156385112</v>
      </c>
      <c r="AR67" s="43"/>
      <c r="AS67" s="43">
        <f>AP67-AQ67</f>
        <v>-0.14092770122915965</v>
      </c>
      <c r="AT67" s="42"/>
      <c r="AU67" s="42">
        <f>+$C$88</f>
        <v>96.591309546401249</v>
      </c>
      <c r="AV67" s="42">
        <f>[3]REG3!AU67</f>
        <v>96.872599844368054</v>
      </c>
      <c r="AW67" s="43"/>
      <c r="AX67" s="43">
        <f>AU67-AV67</f>
        <v>-0.28129029796680527</v>
      </c>
      <c r="AY67" s="42"/>
      <c r="AZ67" s="42">
        <f>+$C$89</f>
        <v>85.429948541224476</v>
      </c>
      <c r="BA67" s="42">
        <f>[3]REG3!AZ67</f>
        <v>87.617259764664595</v>
      </c>
      <c r="BB67" s="43"/>
      <c r="BC67" s="43">
        <f>AZ67-BA67</f>
        <v>-2.1873112234401191</v>
      </c>
      <c r="BD67" s="42"/>
      <c r="BE67" s="42">
        <f>+$C$90</f>
        <v>95.461210973696524</v>
      </c>
      <c r="BF67" s="42">
        <f>[3]REG3!BE67</f>
        <v>96.304754419902324</v>
      </c>
      <c r="BG67" s="43"/>
      <c r="BH67" s="43">
        <f>BE67-BF67</f>
        <v>-0.8435434462057998</v>
      </c>
      <c r="BI67" s="42"/>
      <c r="BJ67" s="42">
        <f>+$C$91</f>
        <v>96.670676572567643</v>
      </c>
      <c r="BK67" s="42">
        <f>[3]REG3!BJ67</f>
        <v>95.477492612337713</v>
      </c>
      <c r="BL67" s="43"/>
      <c r="BM67" s="43">
        <f>BJ67-BK67</f>
        <v>1.1931839602299306</v>
      </c>
      <c r="BN67" s="42"/>
      <c r="BO67" s="42">
        <f>+$C$92</f>
        <v>97.043826438283702</v>
      </c>
      <c r="BP67" s="42">
        <f>[3]REG3!BO67</f>
        <v>95.735382925469594</v>
      </c>
      <c r="BQ67" s="43"/>
      <c r="BR67" s="43">
        <f>BO67-BP67</f>
        <v>1.3084435128141081</v>
      </c>
      <c r="BS67" s="42"/>
      <c r="BT67" s="42">
        <f>+(B67+G67+L67+Q67+V67+AA67+AF67+AK67+AP67+AU67+AZ67+BE67+BJ67+BO67)/14</f>
        <v>96.813942654373889</v>
      </c>
      <c r="BU67" s="42">
        <f>+(C67+H67+M67+R67+W67+AB67+AG67+AL67+AQ67+AV67+BA67+BF67+BK67+BP67)/14</f>
        <v>96.818597474132346</v>
      </c>
      <c r="BV67" s="43"/>
      <c r="BW67" s="43">
        <f>BT67-BU67</f>
        <v>-4.6548197584570516E-3</v>
      </c>
    </row>
    <row r="68" spans="1:87" ht="15" customHeight="1" x14ac:dyDescent="0.2">
      <c r="A68" s="3" t="s">
        <v>71</v>
      </c>
      <c r="B68" s="21">
        <v>63101</v>
      </c>
      <c r="C68" s="21">
        <v>61137</v>
      </c>
      <c r="D68" s="21">
        <f>B68-C68</f>
        <v>1964</v>
      </c>
      <c r="E68" s="21">
        <f>D68/C68*100</f>
        <v>3.2124572681027854</v>
      </c>
      <c r="F68" s="21"/>
      <c r="G68" s="21">
        <v>102231</v>
      </c>
      <c r="H68" s="21">
        <v>99224</v>
      </c>
      <c r="I68" s="21">
        <f>G68-H68</f>
        <v>3007</v>
      </c>
      <c r="J68" s="21">
        <f>I68/H68*100</f>
        <v>3.0305168104490852</v>
      </c>
      <c r="K68" s="21"/>
      <c r="L68" s="21">
        <v>152391</v>
      </c>
      <c r="M68" s="21">
        <v>148906</v>
      </c>
      <c r="N68" s="21">
        <f>L68-M68</f>
        <v>3485</v>
      </c>
      <c r="O68" s="21">
        <f>N68/M68*100</f>
        <v>2.3404026701408944</v>
      </c>
      <c r="P68" s="21"/>
      <c r="Q68" s="21">
        <v>118745</v>
      </c>
      <c r="R68" s="21">
        <v>113780</v>
      </c>
      <c r="S68" s="21">
        <f>Q68-R68</f>
        <v>4965</v>
      </c>
      <c r="T68" s="21">
        <f>S68/R68*100</f>
        <v>4.3636843030409569</v>
      </c>
      <c r="U68" s="21"/>
      <c r="V68" s="21">
        <v>128403</v>
      </c>
      <c r="W68" s="21">
        <v>124090</v>
      </c>
      <c r="X68" s="21">
        <f>V68-W68</f>
        <v>4313</v>
      </c>
      <c r="Y68" s="21">
        <f>X68/W68*100</f>
        <v>3.4757031187041663</v>
      </c>
      <c r="Z68" s="21"/>
      <c r="AA68" s="21">
        <v>241778</v>
      </c>
      <c r="AB68" s="21">
        <v>234835</v>
      </c>
      <c r="AC68" s="21">
        <f>AA68-AB68</f>
        <v>6943</v>
      </c>
      <c r="AD68" s="21">
        <f>AC68/AB68*100</f>
        <v>2.9565439563949156</v>
      </c>
      <c r="AE68" s="21"/>
      <c r="AF68" s="21">
        <v>79234</v>
      </c>
      <c r="AG68" s="21">
        <v>77667</v>
      </c>
      <c r="AH68" s="21">
        <f>AF68-AG68</f>
        <v>1567</v>
      </c>
      <c r="AI68" s="21">
        <f>AH68/AG68*100</f>
        <v>2.0175879073480374</v>
      </c>
      <c r="AJ68" s="21"/>
      <c r="AK68" s="21">
        <v>192929</v>
      </c>
      <c r="AL68" s="21">
        <v>187507</v>
      </c>
      <c r="AM68" s="21">
        <f>AK68-AL68</f>
        <v>5422</v>
      </c>
      <c r="AN68" s="21">
        <f>AM68/AL68*100</f>
        <v>2.891625379319172</v>
      </c>
      <c r="AO68" s="21"/>
      <c r="AP68" s="21">
        <v>28628</v>
      </c>
      <c r="AQ68" s="21">
        <v>26940</v>
      </c>
      <c r="AR68" s="21">
        <f>AP68-AQ68</f>
        <v>1688</v>
      </c>
      <c r="AS68" s="21">
        <f>AR68/AQ68*100</f>
        <v>6.265775798069785</v>
      </c>
      <c r="AT68" s="21"/>
      <c r="AU68" s="21">
        <v>37590</v>
      </c>
      <c r="AV68" s="21">
        <v>42202</v>
      </c>
      <c r="AW68" s="21">
        <f>AU68-AV68</f>
        <v>-4612</v>
      </c>
      <c r="AX68" s="21">
        <f>AW68/AV68*100</f>
        <v>-10.928392019335577</v>
      </c>
      <c r="AY68" s="21"/>
      <c r="AZ68" s="21">
        <v>197692</v>
      </c>
      <c r="BA68" s="21">
        <v>187794</v>
      </c>
      <c r="BB68" s="21">
        <f>AZ68-BA68</f>
        <v>9898</v>
      </c>
      <c r="BC68" s="21">
        <f>BB68/BA68*100</f>
        <v>5.2706689244597804</v>
      </c>
      <c r="BD68" s="21"/>
      <c r="BE68" s="21">
        <v>125837</v>
      </c>
      <c r="BF68" s="21">
        <v>122123</v>
      </c>
      <c r="BG68" s="21">
        <f>BE68-BF68</f>
        <v>3714</v>
      </c>
      <c r="BH68" s="21">
        <f>BG68/BF68*100</f>
        <v>3.0411961710734259</v>
      </c>
      <c r="BI68" s="21"/>
      <c r="BJ68" s="21">
        <v>79233</v>
      </c>
      <c r="BK68" s="21">
        <v>76746</v>
      </c>
      <c r="BL68" s="21">
        <f>BJ68-BK68</f>
        <v>2487</v>
      </c>
      <c r="BM68" s="21">
        <f>BL68/BK68*100</f>
        <v>3.2405597685872882</v>
      </c>
      <c r="BN68" s="21"/>
      <c r="BO68" s="21">
        <v>94897</v>
      </c>
      <c r="BP68" s="21">
        <v>91835</v>
      </c>
      <c r="BQ68" s="21">
        <f>BO68-BP68</f>
        <v>3062</v>
      </c>
      <c r="BR68" s="21">
        <f>BQ68/BP68*100</f>
        <v>3.3342407578809823</v>
      </c>
      <c r="BS68" s="21"/>
      <c r="BT68" s="21">
        <f>+B68+G68+L68+Q68+V68+AA68+AF68+AK68+AP68+AU68+AZ68+BE68+BJ68+BO68</f>
        <v>1642689</v>
      </c>
      <c r="BU68" s="21">
        <f>+C68+H68+M68+R68+W68+AB68+AG68+AL68+AQ68+AV68+BA68+BF68+BK68+BP68</f>
        <v>1594786</v>
      </c>
      <c r="BV68" s="21">
        <f>BT68-BU68</f>
        <v>47903</v>
      </c>
      <c r="BW68" s="21">
        <f>BV68/BU68*100</f>
        <v>3.0037258917497396</v>
      </c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</row>
    <row r="69" spans="1:87" ht="15" customHeight="1" x14ac:dyDescent="0.2">
      <c r="A69" s="20" t="s">
        <v>72</v>
      </c>
      <c r="B69" s="21">
        <v>145</v>
      </c>
      <c r="C69" s="21">
        <v>144</v>
      </c>
      <c r="D69" s="21">
        <f>B69-C69</f>
        <v>1</v>
      </c>
      <c r="E69" s="21">
        <f>D69/C69*100</f>
        <v>0.69444444444444442</v>
      </c>
      <c r="F69" s="21"/>
      <c r="G69" s="21">
        <v>201</v>
      </c>
      <c r="H69" s="21">
        <v>194</v>
      </c>
      <c r="I69" s="21">
        <f>G69-H69</f>
        <v>7</v>
      </c>
      <c r="J69" s="21">
        <f>I69/H69*100</f>
        <v>3.608247422680412</v>
      </c>
      <c r="K69" s="21"/>
      <c r="L69" s="21">
        <v>225</v>
      </c>
      <c r="M69" s="21">
        <v>238</v>
      </c>
      <c r="N69" s="21">
        <f>L69-M69</f>
        <v>-13</v>
      </c>
      <c r="O69" s="21">
        <f>N69/M69*100</f>
        <v>-5.46218487394958</v>
      </c>
      <c r="P69" s="21"/>
      <c r="Q69" s="21">
        <v>211</v>
      </c>
      <c r="R69" s="21">
        <v>235</v>
      </c>
      <c r="S69" s="21">
        <f>Q69-R69</f>
        <v>-24</v>
      </c>
      <c r="T69" s="21">
        <f>S69/R69*100</f>
        <v>-10.212765957446807</v>
      </c>
      <c r="U69" s="21"/>
      <c r="V69" s="21">
        <v>198</v>
      </c>
      <c r="W69" s="21">
        <v>193</v>
      </c>
      <c r="X69" s="21">
        <f>V69-W69</f>
        <v>5</v>
      </c>
      <c r="Y69" s="21">
        <f>X69/W69*100</f>
        <v>2.5906735751295336</v>
      </c>
      <c r="Z69" s="21"/>
      <c r="AA69" s="21">
        <v>492</v>
      </c>
      <c r="AB69" s="21">
        <v>521</v>
      </c>
      <c r="AC69" s="21">
        <f>AA69-AB69</f>
        <v>-29</v>
      </c>
      <c r="AD69" s="21">
        <f>AC69/AB69*100</f>
        <v>-5.5662188099808061</v>
      </c>
      <c r="AE69" s="21"/>
      <c r="AF69" s="21">
        <v>194</v>
      </c>
      <c r="AG69" s="21">
        <v>200</v>
      </c>
      <c r="AH69" s="21">
        <f>AF69-AG69</f>
        <v>-6</v>
      </c>
      <c r="AI69" s="21">
        <f>AH69/AG69*100</f>
        <v>-3</v>
      </c>
      <c r="AJ69" s="21"/>
      <c r="AK69" s="21">
        <v>324</v>
      </c>
      <c r="AL69" s="21">
        <v>324</v>
      </c>
      <c r="AM69" s="21">
        <f>AK69-AL69</f>
        <v>0</v>
      </c>
      <c r="AN69" s="21">
        <f>AM69/AL69*100</f>
        <v>0</v>
      </c>
      <c r="AO69" s="21"/>
      <c r="AP69" s="21">
        <v>68</v>
      </c>
      <c r="AQ69" s="21">
        <v>59</v>
      </c>
      <c r="AR69" s="21">
        <f>AP69-AQ69</f>
        <v>9</v>
      </c>
      <c r="AS69" s="21">
        <f>AR69/AQ69*100</f>
        <v>15.254237288135593</v>
      </c>
      <c r="AT69" s="21"/>
      <c r="AU69" s="21">
        <v>147</v>
      </c>
      <c r="AV69" s="21">
        <v>151</v>
      </c>
      <c r="AW69" s="21">
        <f>AU69-AV69</f>
        <v>-4</v>
      </c>
      <c r="AX69" s="21">
        <f>AW69/AV69*100</f>
        <v>-2.6490066225165565</v>
      </c>
      <c r="AY69" s="21"/>
      <c r="AZ69" s="21">
        <v>335</v>
      </c>
      <c r="BA69" s="21">
        <v>338</v>
      </c>
      <c r="BB69" s="21">
        <f>AZ69-BA69</f>
        <v>-3</v>
      </c>
      <c r="BC69" s="21">
        <f>BB69/BA69*100</f>
        <v>-0.8875739644970414</v>
      </c>
      <c r="BD69" s="21"/>
      <c r="BE69" s="21">
        <v>175</v>
      </c>
      <c r="BF69" s="21">
        <v>199</v>
      </c>
      <c r="BG69" s="21">
        <f>BE69-BF69</f>
        <v>-24</v>
      </c>
      <c r="BH69" s="21">
        <f>BG69/BF69*100</f>
        <v>-12.060301507537687</v>
      </c>
      <c r="BI69" s="21"/>
      <c r="BJ69" s="21">
        <v>142</v>
      </c>
      <c r="BK69" s="21">
        <v>143</v>
      </c>
      <c r="BL69" s="21">
        <f>BJ69-BK69</f>
        <v>-1</v>
      </c>
      <c r="BM69" s="21">
        <f>BL69/BK69*100</f>
        <v>-0.69930069930069927</v>
      </c>
      <c r="BN69" s="21"/>
      <c r="BO69" s="21">
        <v>214</v>
      </c>
      <c r="BP69" s="21">
        <v>198</v>
      </c>
      <c r="BQ69" s="21">
        <f>BO69-BP69</f>
        <v>16</v>
      </c>
      <c r="BR69" s="21">
        <f>BQ69/BP69*100</f>
        <v>8.0808080808080813</v>
      </c>
      <c r="BS69" s="21"/>
      <c r="BT69" s="21">
        <f>+B69+G69+L69+Q69+V69+AA69+AF69+AK69+AP69+AU69+AZ69+BE69+BJ69+BO69</f>
        <v>3071</v>
      </c>
      <c r="BU69" s="21">
        <f>+C69+H69+M69+R69+W69+AB69+AG69+AL69+AQ69+AV69+BA69+BF69+BK69+BP69</f>
        <v>3137</v>
      </c>
      <c r="BV69" s="21">
        <f>BT69-BU69</f>
        <v>-66</v>
      </c>
      <c r="BW69" s="21">
        <f>BV69/BU69*100</f>
        <v>-2.1039209435766657</v>
      </c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</row>
    <row r="70" spans="1:87" ht="15" customHeight="1" x14ac:dyDescent="0.2">
      <c r="A70" s="20" t="s">
        <v>73</v>
      </c>
      <c r="B70" s="21">
        <f>B68/B69</f>
        <v>435.17931034482757</v>
      </c>
      <c r="C70" s="21">
        <f>C68/C69</f>
        <v>424.5625</v>
      </c>
      <c r="D70" s="21">
        <f>B70-C70</f>
        <v>10.61681034482757</v>
      </c>
      <c r="E70" s="21">
        <f>D70/C70*100</f>
        <v>2.5006472179779351</v>
      </c>
      <c r="F70" s="21"/>
      <c r="G70" s="21">
        <f>G68/G69</f>
        <v>508.61194029850748</v>
      </c>
      <c r="H70" s="21">
        <f>H68/H69</f>
        <v>511.46391752577318</v>
      </c>
      <c r="I70" s="21">
        <f>G70-H70</f>
        <v>-2.8519772272657065</v>
      </c>
      <c r="J70" s="21">
        <f>I70/H70*100</f>
        <v>-0.55761064066107702</v>
      </c>
      <c r="K70" s="21"/>
      <c r="L70" s="21">
        <f>L68/L69</f>
        <v>677.29333333333329</v>
      </c>
      <c r="M70" s="21">
        <f>M68/M69</f>
        <v>625.65546218487395</v>
      </c>
      <c r="N70" s="21">
        <f>L70-M70</f>
        <v>51.63787114845934</v>
      </c>
      <c r="O70" s="21">
        <f>N70/M70*100</f>
        <v>8.2534037133045821</v>
      </c>
      <c r="P70" s="21"/>
      <c r="Q70" s="21">
        <f>Q68/Q69</f>
        <v>562.7725118483412</v>
      </c>
      <c r="R70" s="21">
        <f>R68/R69</f>
        <v>484.17021276595744</v>
      </c>
      <c r="S70" s="21">
        <f>Q70-R70</f>
        <v>78.602299082383752</v>
      </c>
      <c r="T70" s="21">
        <f>S70/R70*100</f>
        <v>16.234435124239923</v>
      </c>
      <c r="U70" s="21"/>
      <c r="V70" s="21">
        <f>V68/V69</f>
        <v>648.5</v>
      </c>
      <c r="W70" s="21">
        <f>W68/W69</f>
        <v>642.9533678756477</v>
      </c>
      <c r="X70" s="21">
        <f>V70-W70</f>
        <v>5.5466321243522998</v>
      </c>
      <c r="Y70" s="21">
        <f>X70/W70*100</f>
        <v>0.86268031267627832</v>
      </c>
      <c r="Z70" s="21"/>
      <c r="AA70" s="21">
        <f>AA68/AA69</f>
        <v>491.41869918699189</v>
      </c>
      <c r="AB70" s="21">
        <f>AB68/AB69</f>
        <v>450.73896353166987</v>
      </c>
      <c r="AC70" s="21">
        <f>AA70-AB70</f>
        <v>40.67973565532202</v>
      </c>
      <c r="AD70" s="21">
        <f>AC70/AB70*100</f>
        <v>9.0251207343125053</v>
      </c>
      <c r="AE70" s="21"/>
      <c r="AF70" s="21">
        <f>AF68/AF69</f>
        <v>408.42268041237111</v>
      </c>
      <c r="AG70" s="21">
        <f>AG68/AG69</f>
        <v>388.33499999999998</v>
      </c>
      <c r="AH70" s="21">
        <f>AF70-AG70</f>
        <v>20.087680412371128</v>
      </c>
      <c r="AI70" s="21">
        <f>AH70/AG70*100</f>
        <v>5.1727710385031296</v>
      </c>
      <c r="AJ70" s="21"/>
      <c r="AK70" s="21">
        <f>AK68/AK69</f>
        <v>595.45987654320993</v>
      </c>
      <c r="AL70" s="21">
        <f>AL68/AL69</f>
        <v>578.72530864197529</v>
      </c>
      <c r="AM70" s="21">
        <f>AK70-AL70</f>
        <v>16.734567901234641</v>
      </c>
      <c r="AN70" s="21">
        <f>AM70/AL70*100</f>
        <v>2.8916253793191848</v>
      </c>
      <c r="AO70" s="21"/>
      <c r="AP70" s="21">
        <f>AP68/AP69</f>
        <v>421</v>
      </c>
      <c r="AQ70" s="21">
        <f>AQ68/AQ69</f>
        <v>456.61016949152543</v>
      </c>
      <c r="AR70" s="21">
        <f>AP70-AQ70</f>
        <v>-35.610169491525426</v>
      </c>
      <c r="AS70" s="21">
        <f>AR70/AQ70*100</f>
        <v>-7.7988121752041577</v>
      </c>
      <c r="AT70" s="21"/>
      <c r="AU70" s="21">
        <f>AU68/AU69</f>
        <v>255.71428571428572</v>
      </c>
      <c r="AV70" s="21">
        <f>AV68/AV69</f>
        <v>279.48344370860929</v>
      </c>
      <c r="AW70" s="21">
        <f>AU70-AV70</f>
        <v>-23.769157994323564</v>
      </c>
      <c r="AX70" s="21">
        <f>AW70/AV70*100</f>
        <v>-8.5046747953719208</v>
      </c>
      <c r="AY70" s="21"/>
      <c r="AZ70" s="21">
        <f>AZ68/AZ69</f>
        <v>590.12537313432836</v>
      </c>
      <c r="BA70" s="21">
        <f>BA68/BA69</f>
        <v>555.60355029585799</v>
      </c>
      <c r="BB70" s="21">
        <f>AZ70-BA70</f>
        <v>34.521822838470371</v>
      </c>
      <c r="BC70" s="21">
        <f>BB70/BA70*100</f>
        <v>6.2133913327385253</v>
      </c>
      <c r="BD70" s="21"/>
      <c r="BE70" s="21">
        <f>BE68/BE69</f>
        <v>719.06857142857143</v>
      </c>
      <c r="BF70" s="21">
        <f>BF68/BF69</f>
        <v>613.6834170854271</v>
      </c>
      <c r="BG70" s="21">
        <f>BE70-BF70</f>
        <v>105.38515434314434</v>
      </c>
      <c r="BH70" s="21">
        <f>BG70/BF70*100</f>
        <v>17.172560217392075</v>
      </c>
      <c r="BI70" s="21"/>
      <c r="BJ70" s="21">
        <f>BJ68/BJ69</f>
        <v>557.97887323943667</v>
      </c>
      <c r="BK70" s="21">
        <f>BK68/BK69</f>
        <v>536.68531468531467</v>
      </c>
      <c r="BL70" s="21">
        <f>BJ70-BK70</f>
        <v>21.293558554122001</v>
      </c>
      <c r="BM70" s="21">
        <f>BL70/BK70*100</f>
        <v>3.9676059641407324</v>
      </c>
      <c r="BN70" s="21"/>
      <c r="BO70" s="21">
        <f>BO68/BO69</f>
        <v>443.44392523364485</v>
      </c>
      <c r="BP70" s="21">
        <f>BP68/BP69</f>
        <v>463.81313131313129</v>
      </c>
      <c r="BQ70" s="21">
        <f>BO70-BP70</f>
        <v>-20.369206079486446</v>
      </c>
      <c r="BR70" s="21">
        <f>BQ70/BP70*100</f>
        <v>-4.3916837847643233</v>
      </c>
      <c r="BS70" s="21"/>
      <c r="BT70" s="21">
        <f>BT68/BT69</f>
        <v>534.90361445783128</v>
      </c>
      <c r="BU70" s="21">
        <f>BU68/BU69</f>
        <v>508.37934332164491</v>
      </c>
      <c r="BV70" s="21">
        <f>BT70-BU70</f>
        <v>26.524271136186371</v>
      </c>
      <c r="BW70" s="21">
        <f>BV70/BU70*100</f>
        <v>5.2174171678342196</v>
      </c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</row>
    <row r="71" spans="1:87" ht="15" customHeight="1" x14ac:dyDescent="0.2">
      <c r="A71" s="20" t="s">
        <v>74</v>
      </c>
      <c r="B71" s="21">
        <f>(1000*B24)/B68</f>
        <v>1403.7308080696027</v>
      </c>
      <c r="C71" s="21">
        <f>(1000*C24)/C68</f>
        <v>1475.6118353861004</v>
      </c>
      <c r="D71" s="21">
        <f>B71-C71</f>
        <v>-71.881027316497693</v>
      </c>
      <c r="E71" s="21">
        <f>D71/C71*100</f>
        <v>-4.8712693672377396</v>
      </c>
      <c r="F71" s="21"/>
      <c r="G71" s="21">
        <f>(1000*G24)/G68</f>
        <v>2270.4473740841813</v>
      </c>
      <c r="H71" s="21">
        <f>(1000*H24)/H68</f>
        <v>2199.0187442554216</v>
      </c>
      <c r="I71" s="21">
        <f>G71-H71</f>
        <v>71.428629828759767</v>
      </c>
      <c r="J71" s="21">
        <f>I71/H71*100</f>
        <v>3.2482046829002909</v>
      </c>
      <c r="K71" s="21"/>
      <c r="L71" s="21">
        <f>(1000*L24)/L68</f>
        <v>2014.3243253210494</v>
      </c>
      <c r="M71" s="21">
        <f>(1000*M24)/M68</f>
        <v>1982.9036315527919</v>
      </c>
      <c r="N71" s="21">
        <f>L71-M71</f>
        <v>31.420693768257479</v>
      </c>
      <c r="O71" s="21">
        <f>N71/M71*100</f>
        <v>1.5845799699127208</v>
      </c>
      <c r="P71" s="21"/>
      <c r="Q71" s="21">
        <f>(1000*Q24)/Q68</f>
        <v>2749.8827752747488</v>
      </c>
      <c r="R71" s="21">
        <f>(1000*R24)/R68</f>
        <v>2975.8354734575491</v>
      </c>
      <c r="S71" s="21">
        <f>Q71-R71</f>
        <v>-225.9526981828003</v>
      </c>
      <c r="T71" s="21">
        <f>S71/R71*100</f>
        <v>-7.5929163489764946</v>
      </c>
      <c r="U71" s="21"/>
      <c r="V71" s="21">
        <f>(1000*V24)/V68</f>
        <v>2477.269154536888</v>
      </c>
      <c r="W71" s="21">
        <f>(1000*W24)/W68</f>
        <v>2063.2393897977277</v>
      </c>
      <c r="X71" s="21">
        <f>V71-W71</f>
        <v>414.02976473916033</v>
      </c>
      <c r="Y71" s="21">
        <f>X71/W71*100</f>
        <v>20.066976560570136</v>
      </c>
      <c r="Z71" s="21"/>
      <c r="AA71" s="21">
        <f>(1000*AA24)/AA68</f>
        <v>2115.9274193268202</v>
      </c>
      <c r="AB71" s="21">
        <f>(1000*AB24)/AB68</f>
        <v>2035.127187003641</v>
      </c>
      <c r="AC71" s="21">
        <f>AA71-AB71</f>
        <v>80.800232323179216</v>
      </c>
      <c r="AD71" s="21">
        <f>AC71/AB71*100</f>
        <v>3.970279245403971</v>
      </c>
      <c r="AE71" s="21"/>
      <c r="AF71" s="21">
        <f>(1000*AF24)/AF68</f>
        <v>2554.5587677007347</v>
      </c>
      <c r="AG71" s="21">
        <f>(1000*AG24)/AG68</f>
        <v>2334.9307064776549</v>
      </c>
      <c r="AH71" s="21">
        <f>AF71-AG71</f>
        <v>219.62806122307984</v>
      </c>
      <c r="AI71" s="21">
        <f>(1000*AI24)/AI68</f>
        <v>5756.159559868458</v>
      </c>
      <c r="AJ71" s="21"/>
      <c r="AK71" s="21">
        <f>(1000*AK24)/AK68</f>
        <v>2456.7831675383177</v>
      </c>
      <c r="AL71" s="21">
        <f>(1000*AL24)/AL68</f>
        <v>2384.8988898014481</v>
      </c>
      <c r="AM71" s="21">
        <f>AK71-AL71</f>
        <v>71.884277736869535</v>
      </c>
      <c r="AN71" s="21">
        <f>AM71/AL71*100</f>
        <v>3.0141436202712213</v>
      </c>
      <c r="AO71" s="21"/>
      <c r="AP71" s="21">
        <f>(1000*AP24)/AP68</f>
        <v>2124.8188713846585</v>
      </c>
      <c r="AQ71" s="21">
        <f>(1000*AQ24)/AQ68</f>
        <v>1882.886668522643</v>
      </c>
      <c r="AR71" s="21">
        <f>AP71-AQ71</f>
        <v>241.9322028620154</v>
      </c>
      <c r="AS71" s="21">
        <f>AR71/AQ71*100</f>
        <v>12.849005036072676</v>
      </c>
      <c r="AT71" s="21"/>
      <c r="AU71" s="21">
        <f>(1000*AU24)/AU68</f>
        <v>2487.039750997606</v>
      </c>
      <c r="AV71" s="21">
        <f>(1000*AV24)/AV68</f>
        <v>1967.2888476849439</v>
      </c>
      <c r="AW71" s="21">
        <f>AU71-AV71</f>
        <v>519.7509033126621</v>
      </c>
      <c r="AX71" s="21">
        <f>AW71/AV71*100</f>
        <v>26.419653825837113</v>
      </c>
      <c r="AY71" s="21"/>
      <c r="AZ71" s="21">
        <f>(1000*AZ24)/AZ68</f>
        <v>1823.5137127956618</v>
      </c>
      <c r="BA71" s="21">
        <f>(1000*BA24)/BA68</f>
        <v>1642.8871695048831</v>
      </c>
      <c r="BB71" s="21">
        <f>AZ71-BA71</f>
        <v>180.62654329077873</v>
      </c>
      <c r="BC71" s="21">
        <f>BB71/BA71*100</f>
        <v>10.994458210128585</v>
      </c>
      <c r="BD71" s="21"/>
      <c r="BE71" s="21">
        <f>(1000*BE24)/BE68</f>
        <v>2313.0263030746123</v>
      </c>
      <c r="BF71" s="21">
        <f>(1000*BF24)/BF68</f>
        <v>2300.2529111633353</v>
      </c>
      <c r="BG71" s="21">
        <f>BE71-BF71</f>
        <v>12.773391911277031</v>
      </c>
      <c r="BH71" s="21">
        <f>BG71/BF71*100</f>
        <v>0.55530380373769361</v>
      </c>
      <c r="BI71" s="21"/>
      <c r="BJ71" s="21">
        <f>(1000*BJ24)/BJ68</f>
        <v>2283.2256645589587</v>
      </c>
      <c r="BK71" s="21">
        <f>(1000*BK24)/BK68</f>
        <v>2203.2783468845287</v>
      </c>
      <c r="BL71" s="21">
        <f>BJ71-BK71</f>
        <v>79.947317674429996</v>
      </c>
      <c r="BM71" s="21">
        <f>BL71/BK71*100</f>
        <v>3.6285618559033539</v>
      </c>
      <c r="BN71" s="21"/>
      <c r="BO71" s="21">
        <f>(1000*BO24)/BO68</f>
        <v>2015.2418409433385</v>
      </c>
      <c r="BP71" s="21">
        <f>(1000*BP24)/BP68</f>
        <v>2008.6079725594816</v>
      </c>
      <c r="BQ71" s="21">
        <f>BO71-BP71</f>
        <v>6.6338683838569068</v>
      </c>
      <c r="BR71" s="21">
        <f>BQ71/BP71*100</f>
        <v>0.33027193332323868</v>
      </c>
      <c r="BS71" s="21"/>
      <c r="BT71" s="21">
        <f>(1000*BT24)/BT68</f>
        <v>2214.8291602123104</v>
      </c>
      <c r="BU71" s="21">
        <f>(1000*BU24)/BU68</f>
        <v>2120.3380494248131</v>
      </c>
      <c r="BV71" s="21">
        <f>BT71-BU71</f>
        <v>94.491110787497291</v>
      </c>
      <c r="BW71" s="21">
        <f>BV71/BU71*100</f>
        <v>4.4564172591785551</v>
      </c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</row>
    <row r="72" spans="1:87" ht="18" customHeight="1" x14ac:dyDescent="0.2">
      <c r="A72" s="2" t="s">
        <v>75</v>
      </c>
      <c r="B72" s="21">
        <v>14852</v>
      </c>
      <c r="C72" s="21">
        <v>14022</v>
      </c>
      <c r="D72" s="21">
        <f>B72-C72</f>
        <v>830</v>
      </c>
      <c r="E72" s="21">
        <f>D72/C72*100</f>
        <v>5.9192697190129797</v>
      </c>
      <c r="F72" s="21"/>
      <c r="G72" s="21">
        <v>58380</v>
      </c>
      <c r="H72" s="21">
        <v>50680</v>
      </c>
      <c r="I72" s="21">
        <f>G72-H72</f>
        <v>7700</v>
      </c>
      <c r="J72" s="21">
        <f>I72/H72*100</f>
        <v>15.193370165745856</v>
      </c>
      <c r="K72" s="21"/>
      <c r="L72" s="21">
        <v>74708</v>
      </c>
      <c r="M72" s="21">
        <v>65944</v>
      </c>
      <c r="N72" s="21">
        <f>L72-M72</f>
        <v>8764</v>
      </c>
      <c r="O72" s="21">
        <f>N72/M72*100</f>
        <v>13.290064296979256</v>
      </c>
      <c r="P72" s="21"/>
      <c r="Q72" s="21">
        <v>70072</v>
      </c>
      <c r="R72" s="21">
        <v>62867</v>
      </c>
      <c r="S72" s="21">
        <f>Q72-R72</f>
        <v>7205</v>
      </c>
      <c r="T72" s="21">
        <f>S72/R72*100</f>
        <v>11.460702753431848</v>
      </c>
      <c r="U72" s="21"/>
      <c r="V72" s="21">
        <v>117163</v>
      </c>
      <c r="W72" s="21">
        <v>94068</v>
      </c>
      <c r="X72" s="21">
        <f>V72-W72</f>
        <v>23095</v>
      </c>
      <c r="Y72" s="21">
        <f>X72/W72*100</f>
        <v>24.551388357358505</v>
      </c>
      <c r="Z72" s="21"/>
      <c r="AA72" s="21">
        <v>170330</v>
      </c>
      <c r="AB72" s="21">
        <v>145832</v>
      </c>
      <c r="AC72" s="21">
        <f>AA72-AB72</f>
        <v>24498</v>
      </c>
      <c r="AD72" s="21">
        <f>AC72/AB72*100</f>
        <v>16.798782160294039</v>
      </c>
      <c r="AE72" s="21"/>
      <c r="AF72" s="21">
        <v>53423</v>
      </c>
      <c r="AG72" s="21">
        <v>51444</v>
      </c>
      <c r="AH72" s="21">
        <f>AF72-AG72</f>
        <v>1979</v>
      </c>
      <c r="AI72" s="21">
        <f>AH72/AG72*100</f>
        <v>3.8469014851100227</v>
      </c>
      <c r="AJ72" s="21"/>
      <c r="AK72" s="21">
        <v>194645</v>
      </c>
      <c r="AL72" s="21">
        <v>153211</v>
      </c>
      <c r="AM72" s="21">
        <f>AK72-AL72</f>
        <v>41434</v>
      </c>
      <c r="AN72" s="21">
        <f>AM72/AL72*100</f>
        <v>27.043750122380246</v>
      </c>
      <c r="AO72" s="21"/>
      <c r="AP72" s="21">
        <v>21214</v>
      </c>
      <c r="AQ72" s="21">
        <v>16224</v>
      </c>
      <c r="AR72" s="21">
        <f>AP72-AQ72</f>
        <v>4990</v>
      </c>
      <c r="AS72" s="21">
        <f>AR72/AQ72*100</f>
        <v>30.756903353057197</v>
      </c>
      <c r="AT72" s="21"/>
      <c r="AU72" s="21">
        <v>21892</v>
      </c>
      <c r="AV72" s="21">
        <v>24042</v>
      </c>
      <c r="AW72" s="21">
        <f>AU72-AV72</f>
        <v>-2150</v>
      </c>
      <c r="AX72" s="21">
        <f>AW72/AV72*100</f>
        <v>-8.9426836369686384</v>
      </c>
      <c r="AY72" s="21"/>
      <c r="AZ72" s="21">
        <v>80902</v>
      </c>
      <c r="BA72" s="21">
        <v>73631</v>
      </c>
      <c r="BB72" s="21">
        <f>AZ72-BA72</f>
        <v>7271</v>
      </c>
      <c r="BC72" s="21">
        <f>BB72/BA72*100</f>
        <v>9.8749168149284952</v>
      </c>
      <c r="BD72" s="21"/>
      <c r="BE72" s="21">
        <v>94470</v>
      </c>
      <c r="BF72" s="21">
        <v>79985</v>
      </c>
      <c r="BG72" s="21">
        <f>BE72-BF72</f>
        <v>14485</v>
      </c>
      <c r="BH72" s="21">
        <f>BG72/BF72*100</f>
        <v>18.109645558542226</v>
      </c>
      <c r="BI72" s="21"/>
      <c r="BJ72" s="21">
        <v>35448</v>
      </c>
      <c r="BK72" s="21">
        <v>29363</v>
      </c>
      <c r="BL72" s="21">
        <f>BJ72-BK72</f>
        <v>6085</v>
      </c>
      <c r="BM72" s="21">
        <f>BL72/BK72*100</f>
        <v>20.723359329768755</v>
      </c>
      <c r="BN72" s="21"/>
      <c r="BO72" s="21">
        <v>41409</v>
      </c>
      <c r="BP72" s="21">
        <f>[3]REG3!BO72</f>
        <v>36644.439666666665</v>
      </c>
      <c r="BQ72" s="21">
        <f>BO72-BP72</f>
        <v>4764.5603333333347</v>
      </c>
      <c r="BR72" s="21">
        <f>BQ72/BP72*100</f>
        <v>13.00213723193421</v>
      </c>
      <c r="BS72" s="21"/>
      <c r="BT72" s="21">
        <f>+B72+G72+L72+Q72+V72+AA72+AF72+AK72+AP72+AU72+AZ72+BE72+BJ72+BO72</f>
        <v>1048908</v>
      </c>
      <c r="BU72" s="21">
        <f>+C72+H72+M72+R72+W72+AB72+AG72+AL72+AQ72+AV72+BA72+BF72+BK72+BP72</f>
        <v>897957.43966666667</v>
      </c>
      <c r="BV72" s="21">
        <f>BT72-BU72</f>
        <v>150950.56033333333</v>
      </c>
      <c r="BW72" s="21">
        <f>BV72/BU72*100</f>
        <v>16.810435958898911</v>
      </c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</row>
    <row r="73" spans="1:87" x14ac:dyDescent="0.2">
      <c r="A73" s="5" t="s">
        <v>76</v>
      </c>
      <c r="B73" s="46" t="s">
        <v>77</v>
      </c>
      <c r="C73" s="46"/>
      <c r="D73" s="46"/>
      <c r="E73" s="46"/>
      <c r="F73" s="26" t="s">
        <v>1</v>
      </c>
      <c r="G73" s="46" t="s">
        <v>78</v>
      </c>
      <c r="H73" s="46"/>
      <c r="I73" s="46"/>
      <c r="J73" s="46"/>
      <c r="K73" s="26" t="s">
        <v>1</v>
      </c>
      <c r="L73" s="46" t="s">
        <v>78</v>
      </c>
      <c r="M73" s="46"/>
      <c r="N73" s="46"/>
      <c r="O73" s="46"/>
      <c r="P73" s="26" t="s">
        <v>1</v>
      </c>
      <c r="Q73" s="46" t="s">
        <v>78</v>
      </c>
      <c r="R73" s="46"/>
      <c r="S73" s="46"/>
      <c r="T73" s="46"/>
      <c r="U73" s="47"/>
      <c r="V73" s="46" t="s">
        <v>78</v>
      </c>
      <c r="W73" s="46"/>
      <c r="X73" s="46"/>
      <c r="Y73" s="46"/>
      <c r="Z73" s="26" t="s">
        <v>1</v>
      </c>
      <c r="AA73" s="46" t="s">
        <v>78</v>
      </c>
      <c r="AB73" s="46"/>
      <c r="AC73" s="46"/>
      <c r="AD73" s="46"/>
      <c r="AE73" s="26" t="s">
        <v>1</v>
      </c>
      <c r="AF73" s="46" t="s">
        <v>78</v>
      </c>
      <c r="AG73" s="46"/>
      <c r="AH73" s="46"/>
      <c r="AI73" s="46"/>
      <c r="AJ73" s="26" t="s">
        <v>1</v>
      </c>
      <c r="AK73" s="46" t="s">
        <v>78</v>
      </c>
      <c r="AL73" s="46"/>
      <c r="AM73" s="46"/>
      <c r="AN73" s="46"/>
      <c r="AO73" s="26" t="s">
        <v>1</v>
      </c>
      <c r="AP73" s="46" t="s">
        <v>79</v>
      </c>
      <c r="AQ73" s="46"/>
      <c r="AR73" s="46"/>
      <c r="AS73" s="46"/>
      <c r="AT73" s="26" t="s">
        <v>1</v>
      </c>
      <c r="AU73" s="46" t="s">
        <v>77</v>
      </c>
      <c r="AV73" s="46"/>
      <c r="AW73" s="46"/>
      <c r="AX73" s="46"/>
      <c r="AY73" s="26" t="s">
        <v>1</v>
      </c>
      <c r="AZ73" s="46" t="s">
        <v>78</v>
      </c>
      <c r="BA73" s="46"/>
      <c r="BB73" s="46"/>
      <c r="BC73" s="46"/>
      <c r="BD73" s="26" t="s">
        <v>1</v>
      </c>
      <c r="BE73" s="46" t="s">
        <v>78</v>
      </c>
      <c r="BF73" s="46"/>
      <c r="BG73" s="46"/>
      <c r="BH73" s="46"/>
      <c r="BI73" s="26" t="s">
        <v>1</v>
      </c>
      <c r="BJ73" s="46" t="s">
        <v>78</v>
      </c>
      <c r="BK73" s="46"/>
      <c r="BL73" s="46"/>
      <c r="BM73" s="46"/>
      <c r="BN73" s="26" t="s">
        <v>1</v>
      </c>
      <c r="BO73" s="46" t="s">
        <v>78</v>
      </c>
      <c r="BP73" s="46"/>
      <c r="BQ73" s="46"/>
      <c r="BR73" s="46"/>
      <c r="BS73" s="26" t="s">
        <v>1</v>
      </c>
      <c r="BT73" s="26"/>
      <c r="BU73" s="26"/>
      <c r="BV73" s="26"/>
      <c r="BW73" s="26"/>
    </row>
    <row r="75" spans="1:87" x14ac:dyDescent="0.2">
      <c r="A75" s="5" t="s">
        <v>80</v>
      </c>
      <c r="B75" s="2">
        <f>+'[19]Summary 09_2024'!$P$22</f>
        <v>78442.148969999995</v>
      </c>
      <c r="G75" s="2">
        <f>+'[19]Summary 09_2024'!$P$23</f>
        <v>123601.83631</v>
      </c>
      <c r="L75" s="2">
        <f>+'[19]Summary 09_2024'!$P$24</f>
        <v>213102.31000999999</v>
      </c>
      <c r="Q75" s="2">
        <f>+'[19]Summary 09_2024'!$P$25</f>
        <v>152776.76869</v>
      </c>
      <c r="V75" s="2">
        <f>+'[19]Summary 09_2024'!$P$26</f>
        <v>275249.81783000001</v>
      </c>
      <c r="AA75" s="2">
        <f>+'[19]Summary 09_2024'!$P$27</f>
        <v>318976.84490999999</v>
      </c>
      <c r="AF75" s="2">
        <f>+'[19]Summary 09_2024'!$P$28</f>
        <v>40817.283840000004</v>
      </c>
      <c r="AK75" s="2">
        <f>+'[19]Summary 09_2024'!$P$29</f>
        <v>357607.72363999998</v>
      </c>
      <c r="AP75" s="2">
        <f>+'[19]Summary 09_2024'!$P$30</f>
        <v>71030.776610000015</v>
      </c>
      <c r="AU75" s="2">
        <f>+'[19]Summary 09_2024'!$P$31</f>
        <v>25577.129300000004</v>
      </c>
      <c r="AZ75" s="2">
        <f>+'[19]Summary 09_2024'!$P$32</f>
        <v>302597.82316999999</v>
      </c>
      <c r="BE75" s="2">
        <f>+'[19]Summary 09_2024'!$P$33</f>
        <v>129699.44094999997</v>
      </c>
      <c r="BJ75" s="2">
        <f>+'[19]Summary 09_2024'!$P$34</f>
        <v>32982.054850000008</v>
      </c>
      <c r="BO75" s="2">
        <f>+'[19]Summary 09_2024'!$P$35</f>
        <v>228700.50851000004</v>
      </c>
      <c r="BT75" s="21">
        <f>+B75+G75+L75+Q75+V75+AA75+AF75+AK75+AP75+AU75+AZ75+BE75+BJ75+BO75</f>
        <v>2351162.46759</v>
      </c>
    </row>
    <row r="76" spans="1:87" s="49" customFormat="1" x14ac:dyDescent="0.2">
      <c r="A76" s="48" t="s">
        <v>81</v>
      </c>
      <c r="B76" s="49">
        <f>+B32+B14-B75</f>
        <v>-8.0999977944884449E-4</v>
      </c>
      <c r="G76" s="49">
        <f>+G32+G14-G75</f>
        <v>-6.1000003333901986E-3</v>
      </c>
      <c r="L76" s="49">
        <f>+L32+L14-L75</f>
        <v>6.0900004173163325E-3</v>
      </c>
      <c r="Q76" s="49">
        <f>+Q32+Q14-Q75</f>
        <v>3.0099996365606785E-3</v>
      </c>
      <c r="V76" s="49">
        <f>+V32+V14-V75</f>
        <v>1.9500005291774869E-3</v>
      </c>
      <c r="AA76" s="49">
        <f>+AA32+AA14-AA75</f>
        <v>3.3000006806105375E-4</v>
      </c>
      <c r="AF76" s="49">
        <f>+AF32+AF14-AF75</f>
        <v>-3.199997590854764E-4</v>
      </c>
      <c r="AK76" s="49">
        <f>+AK32+AK14+AK18-AK75</f>
        <v>3.9999996079131961E-3</v>
      </c>
      <c r="AP76" s="49">
        <f>+AP32+AP14-AP75</f>
        <v>9.1999998694518581E-3</v>
      </c>
      <c r="AU76" s="49">
        <f>+AU32+AU14-AU75</f>
        <v>-4.6099999344733078E-3</v>
      </c>
      <c r="AZ76" s="49">
        <f>+AZ32+AZ14-AZ75</f>
        <v>6.6100003314204514E-3</v>
      </c>
      <c r="BE76" s="49">
        <f>+BE32+BE14-BE75</f>
        <v>5.400004010880366E-4</v>
      </c>
      <c r="BJ76" s="49">
        <f>+BJ32+BJ14-BJ75</f>
        <v>-5.8999977773055434E-4</v>
      </c>
      <c r="BO76" s="49">
        <f>+BO32+BO14-BO75</f>
        <v>-1.6099998319987208E-3</v>
      </c>
    </row>
    <row r="78" spans="1:87" ht="15.75" x14ac:dyDescent="0.25">
      <c r="A78" s="50" t="s">
        <v>82</v>
      </c>
    </row>
    <row r="79" spans="1:87" x14ac:dyDescent="0.2">
      <c r="A79" s="2" t="str">
        <f>'[19]Summary 09_2024'!A22</f>
        <v>AURELCO</v>
      </c>
      <c r="B79" s="29">
        <f>'[19]Summary 09_2024'!N22</f>
        <v>94.566741400369509</v>
      </c>
      <c r="C79" s="51">
        <f t="shared" ref="C79:C92" si="67">IF(B79="NDA","0",B79)</f>
        <v>94.566741400369509</v>
      </c>
    </row>
    <row r="80" spans="1:87" x14ac:dyDescent="0.2">
      <c r="A80" s="2" t="str">
        <f>'[19]Summary 09_2024'!A23</f>
        <v>NEECO I</v>
      </c>
      <c r="B80" s="29">
        <f>'[19]Summary 09_2024'!N23</f>
        <v>98.613380293749927</v>
      </c>
      <c r="C80" s="51">
        <f t="shared" si="67"/>
        <v>98.613380293749927</v>
      </c>
    </row>
    <row r="81" spans="1:67" x14ac:dyDescent="0.2">
      <c r="A81" s="2" t="str">
        <f>'[19]Summary 09_2024'!A24</f>
        <v>NEECO II - A1</v>
      </c>
      <c r="B81" s="29">
        <f>'[19]Summary 09_2024'!N24</f>
        <v>100</v>
      </c>
      <c r="C81" s="51">
        <f t="shared" si="67"/>
        <v>100</v>
      </c>
    </row>
    <row r="82" spans="1:67" x14ac:dyDescent="0.2">
      <c r="A82" s="2" t="str">
        <f>'[19]Summary 09_2024'!A25</f>
        <v>NEECO II - A2</v>
      </c>
      <c r="B82" s="29">
        <f>'[19]Summary 09_2024'!N25</f>
        <v>98.206939440987568</v>
      </c>
      <c r="C82" s="51">
        <f t="shared" si="67"/>
        <v>98.206939440987568</v>
      </c>
    </row>
    <row r="83" spans="1:67" x14ac:dyDescent="0.2">
      <c r="A83" s="2" t="str">
        <f>'[19]Summary 09_2024'!A26</f>
        <v>PELCO I</v>
      </c>
      <c r="B83" s="29">
        <f>'[19]Summary 09_2024'!N26</f>
        <v>99.945488218244662</v>
      </c>
      <c r="C83" s="51">
        <f t="shared" si="67"/>
        <v>99.945488218244662</v>
      </c>
    </row>
    <row r="84" spans="1:67" x14ac:dyDescent="0.2">
      <c r="A84" s="2" t="str">
        <f>'[19]Summary 09_2024'!A27</f>
        <v>PELCO II</v>
      </c>
      <c r="B84" s="29">
        <f>'[19]Summary 09_2024'!N27</f>
        <v>98.060595840435155</v>
      </c>
      <c r="C84" s="51">
        <f t="shared" si="67"/>
        <v>98.060595840435155</v>
      </c>
    </row>
    <row r="85" spans="1:67" x14ac:dyDescent="0.2">
      <c r="A85" s="2" t="str">
        <f>'[19]Summary 09_2024'!A28</f>
        <v>PELCO III</v>
      </c>
      <c r="B85" s="29">
        <f>'[19]Summary 09_2024'!N28</f>
        <v>98.63704752885107</v>
      </c>
      <c r="C85" s="51">
        <f t="shared" si="67"/>
        <v>98.63704752885107</v>
      </c>
    </row>
    <row r="86" spans="1:67" x14ac:dyDescent="0.2">
      <c r="A86" s="2" t="str">
        <f>'[19]Summary 09_2024'!A29</f>
        <v>PENELCO</v>
      </c>
      <c r="B86" s="29">
        <f>'[19]Summary 09_2024'!N29</f>
        <v>97.120333911267053</v>
      </c>
      <c r="C86" s="51">
        <f t="shared" si="67"/>
        <v>97.120333911267053</v>
      </c>
    </row>
    <row r="87" spans="1:67" x14ac:dyDescent="0.2">
      <c r="A87" s="2" t="str">
        <f>'[19]Summary 09_2024'!A30</f>
        <v>PRESCO</v>
      </c>
      <c r="B87" s="29">
        <f>'[19]Summary 09_2024'!N30</f>
        <v>99.047698455155953</v>
      </c>
      <c r="C87" s="51">
        <f t="shared" si="67"/>
        <v>99.047698455155953</v>
      </c>
    </row>
    <row r="88" spans="1:67" x14ac:dyDescent="0.2">
      <c r="A88" s="2" t="str">
        <f>'[19]Summary 09_2024'!A31</f>
        <v>SAJELCO</v>
      </c>
      <c r="B88" s="29">
        <f>'[19]Summary 09_2024'!N31</f>
        <v>96.591309546401249</v>
      </c>
      <c r="C88" s="51">
        <f t="shared" si="67"/>
        <v>96.591309546401249</v>
      </c>
    </row>
    <row r="89" spans="1:67" x14ac:dyDescent="0.2">
      <c r="A89" s="2" t="str">
        <f>'[19]Summary 09_2024'!A32</f>
        <v>TARELCO I</v>
      </c>
      <c r="B89" s="29">
        <f>'[19]Summary 09_2024'!N32</f>
        <v>85.429948541224476</v>
      </c>
      <c r="C89" s="51">
        <f t="shared" si="67"/>
        <v>85.429948541224476</v>
      </c>
    </row>
    <row r="90" spans="1:67" x14ac:dyDescent="0.2">
      <c r="A90" s="2" t="str">
        <f>'[19]Summary 09_2024'!A33</f>
        <v>TARELCO II</v>
      </c>
      <c r="B90" s="29">
        <f>'[19]Summary 09_2024'!N33</f>
        <v>95.461210973696524</v>
      </c>
      <c r="C90" s="51">
        <f t="shared" si="67"/>
        <v>95.461210973696524</v>
      </c>
    </row>
    <row r="91" spans="1:67" x14ac:dyDescent="0.2">
      <c r="A91" s="2" t="str">
        <f>'[19]Summary 09_2024'!A34</f>
        <v>ZAMECO I</v>
      </c>
      <c r="B91" s="29">
        <f>'[19]Summary 09_2024'!N34</f>
        <v>96.670676572567643</v>
      </c>
      <c r="C91" s="51">
        <f t="shared" si="67"/>
        <v>96.670676572567643</v>
      </c>
    </row>
    <row r="92" spans="1:67" x14ac:dyDescent="0.2">
      <c r="A92" s="2" t="str">
        <f>'[19]Summary 09_2024'!A35</f>
        <v>ZAMECO II</v>
      </c>
      <c r="B92" s="29">
        <f>'[19]Summary 09_2024'!N35</f>
        <v>97.043826438283702</v>
      </c>
      <c r="C92" s="51">
        <f t="shared" si="67"/>
        <v>97.043826438283702</v>
      </c>
    </row>
    <row r="95" spans="1:67" x14ac:dyDescent="0.2">
      <c r="A95" s="5" t="s">
        <v>83</v>
      </c>
      <c r="B95" s="2">
        <f>+'[19]Summary 09_2024'!$S$22</f>
        <v>173655.83083000002</v>
      </c>
      <c r="G95" s="2">
        <f>+'[19]Summary 09_2024'!$S$23</f>
        <v>587420.21244999999</v>
      </c>
      <c r="L95" s="2">
        <f>+'[19]Summary 09_2024'!$S$24</f>
        <v>760947.84263999993</v>
      </c>
      <c r="Q95" s="2">
        <f>+'[19]Summary 09_2024'!$S$25</f>
        <v>591766.69166999997</v>
      </c>
      <c r="V95" s="2">
        <f>+'[19]Summary 09_2024'!$S$26</f>
        <v>1177945.1484999999</v>
      </c>
      <c r="AA95" s="2">
        <f>+'[19]Summary 09_2024'!$S$27</f>
        <v>353426.88475999999</v>
      </c>
      <c r="AF95" s="2">
        <f>+'[19]Summary 09_2024'!$S$28</f>
        <v>125062.74992</v>
      </c>
      <c r="AK95" s="2">
        <f>+'[19]Summary 09_2024'!$S$29</f>
        <v>1179367.71756</v>
      </c>
      <c r="AP95" s="2">
        <f>+'[19]Summary 09_2024'!$S$30</f>
        <v>51035.143040000003</v>
      </c>
      <c r="AU95" s="2">
        <f>+'[19]Summary 09_2024'!$S$31</f>
        <v>93297.337599999999</v>
      </c>
      <c r="AZ95" s="2">
        <f>+'[19]Summary 09_2024'!$S$32</f>
        <v>591460.08874000004</v>
      </c>
      <c r="BE95" s="2">
        <f>+'[19]Summary 09_2024'!$S$33</f>
        <v>537054.89571000007</v>
      </c>
      <c r="BJ95" s="2">
        <f>+'[19]Summary 09_2024'!$S$34</f>
        <v>419782.90858999995</v>
      </c>
      <c r="BO95" s="2">
        <f>+'[19]Summary 09_2024'!$S$35</f>
        <v>138117.00399999999</v>
      </c>
    </row>
    <row r="96" spans="1:67" s="52" customFormat="1" x14ac:dyDescent="0.2">
      <c r="A96" s="48" t="s">
        <v>81</v>
      </c>
      <c r="B96" s="52">
        <f>B37-B95</f>
        <v>-8.3000003360211849E-4</v>
      </c>
      <c r="G96" s="52">
        <f>G37-G95</f>
        <v>-2.4500000290572643E-3</v>
      </c>
      <c r="L96" s="52">
        <f>L37-L95</f>
        <v>-2.6399999624118209E-3</v>
      </c>
      <c r="Q96" s="52">
        <f>Q37-Q95</f>
        <v>-1.6700000269338489E-3</v>
      </c>
      <c r="V96" s="52">
        <f>V37-V95</f>
        <v>1.500000013038516E-3</v>
      </c>
      <c r="AA96" s="52">
        <f>AA37-AA95</f>
        <v>-4.7599999816156924E-3</v>
      </c>
      <c r="AF96" s="52">
        <f>AF37-AF95</f>
        <v>7.9999997979030013E-5</v>
      </c>
      <c r="AK96" s="52">
        <f>AK37-AK95</f>
        <v>2.4399999529123306E-3</v>
      </c>
      <c r="AP96" s="52">
        <f>AP37-AP95</f>
        <v>-3.0400000032386743E-3</v>
      </c>
      <c r="AU96" s="52">
        <f>AU37-AU95</f>
        <v>2.3999999975785613E-3</v>
      </c>
      <c r="AZ96" s="52">
        <f>AZ37-AZ95</f>
        <v>1.2599999317899346E-3</v>
      </c>
      <c r="BE96" s="52">
        <f>BE37-BE95</f>
        <v>4.2899999534711242E-3</v>
      </c>
      <c r="BJ96" s="52">
        <f>BJ37-BJ95</f>
        <v>1.4100000262260437E-3</v>
      </c>
      <c r="BO96" s="52">
        <f>BO37-BO95</f>
        <v>-3.999999986262992E-3</v>
      </c>
    </row>
  </sheetData>
  <sheetProtection formatCells="0" formatColumns="0" formatRows="0" insertColumns="0" insertRows="0" insertHyperlinks="0" deleteColumns="0" deleteRows="0" sort="0" autoFilter="0" pivotTables="0"/>
  <mergeCells count="57">
    <mergeCell ref="BO73:BR73"/>
    <mergeCell ref="AK73:AN73"/>
    <mergeCell ref="AP73:AS73"/>
    <mergeCell ref="AU73:AX73"/>
    <mergeCell ref="AZ73:BC73"/>
    <mergeCell ref="BE73:BH73"/>
    <mergeCell ref="BJ73:BM73"/>
    <mergeCell ref="BL8:BM8"/>
    <mergeCell ref="BQ8:BR8"/>
    <mergeCell ref="BV8:BW8"/>
    <mergeCell ref="B73:E73"/>
    <mergeCell ref="G73:J73"/>
    <mergeCell ref="L73:O73"/>
    <mergeCell ref="Q73:T73"/>
    <mergeCell ref="V73:Y73"/>
    <mergeCell ref="AA73:AD73"/>
    <mergeCell ref="AF73:AI73"/>
    <mergeCell ref="AH8:AI8"/>
    <mergeCell ref="AM8:AN8"/>
    <mergeCell ref="AR8:AS8"/>
    <mergeCell ref="AW8:AX8"/>
    <mergeCell ref="BB8:BC8"/>
    <mergeCell ref="BG8:BH8"/>
    <mergeCell ref="D8:E8"/>
    <mergeCell ref="I8:J8"/>
    <mergeCell ref="N8:O8"/>
    <mergeCell ref="S8:T8"/>
    <mergeCell ref="X8:Y8"/>
    <mergeCell ref="AC8:AD8"/>
    <mergeCell ref="AP6:AS6"/>
    <mergeCell ref="AU6:AX6"/>
    <mergeCell ref="AZ6:BC6"/>
    <mergeCell ref="BE6:BH6"/>
    <mergeCell ref="BJ6:BM6"/>
    <mergeCell ref="BO6:BR6"/>
    <mergeCell ref="BJ5:BM5"/>
    <mergeCell ref="BO5:BR5"/>
    <mergeCell ref="B6:E6"/>
    <mergeCell ref="G6:J6"/>
    <mergeCell ref="L6:O6"/>
    <mergeCell ref="Q6:T6"/>
    <mergeCell ref="V6:Y6"/>
    <mergeCell ref="AA6:AD6"/>
    <mergeCell ref="AF6:AI6"/>
    <mergeCell ref="AK6:AN6"/>
    <mergeCell ref="AF5:AI5"/>
    <mergeCell ref="AK5:AN5"/>
    <mergeCell ref="AP5:AS5"/>
    <mergeCell ref="AU5:AX5"/>
    <mergeCell ref="AZ5:BC5"/>
    <mergeCell ref="BE5:BH5"/>
    <mergeCell ref="B5:E5"/>
    <mergeCell ref="G5:J5"/>
    <mergeCell ref="L5:O5"/>
    <mergeCell ref="Q5:T5"/>
    <mergeCell ref="V5:Y5"/>
    <mergeCell ref="AA5:AD5"/>
  </mergeCells>
  <pageMargins left="0.8" right="0" top="0.35" bottom="0" header="0.5" footer="0.5"/>
  <pageSetup paperSize="9" scale="70" orientation="portrait" r:id="rId1"/>
  <headerFooter alignWithMargins="0"/>
  <colBreaks count="5" manualBreakCount="5">
    <brk id="10" max="72" man="1"/>
    <brk id="20" max="72" man="1"/>
    <brk id="40" max="72" man="1"/>
    <brk id="50" max="72" man="1"/>
    <brk id="6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REG3</vt:lpstr>
      <vt:lpstr>'REG3'!Print_Area</vt:lpstr>
      <vt:lpstr>'REG3'!Print_Titles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2025-01-22T07:39:21Z</dcterms:created>
  <dcterms:modified xsi:type="dcterms:W3CDTF">2025-01-22T07:39:34Z</dcterms:modified>
</cp:coreProperties>
</file>